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defaultThemeVersion="124226"/>
  <bookViews>
    <workbookView xWindow="0" yWindow="0" windowWidth="25200" windowHeight="11760"/>
  </bookViews>
  <sheets>
    <sheet name="Tutor Benefit Statement" sheetId="3" r:id="rId1"/>
    <sheet name="General Notes on spreadsheets" sheetId="4" r:id="rId2"/>
    <sheet name="Arrears Sheet" sheetId="5" r:id="rId3"/>
    <sheet name="SPC Rates" sheetId="6" r:id="rId4"/>
  </sheets>
  <calcPr calcId="171027" fullPrecision="0" concurrentManualCount="2"/>
</workbook>
</file>

<file path=xl/calcChain.xml><?xml version="1.0" encoding="utf-8"?>
<calcChain xmlns="http://schemas.openxmlformats.org/spreadsheetml/2006/main">
  <c r="F26" i="3" l="1"/>
  <c r="F27" i="3"/>
  <c r="F2" i="5" l="1"/>
  <c r="B2" i="5"/>
  <c r="C20" i="5" l="1"/>
  <c r="C24" i="5" l="1"/>
  <c r="J24" i="5" s="1"/>
  <c r="E23" i="5"/>
  <c r="G23" i="5" s="1"/>
  <c r="C23" i="5"/>
  <c r="H23" i="5" l="1"/>
  <c r="J23" i="5" s="1"/>
  <c r="C19" i="5" l="1"/>
  <c r="C18" i="5"/>
  <c r="C17" i="5"/>
  <c r="C16" i="5"/>
  <c r="F25" i="3"/>
  <c r="F11" i="3" l="1"/>
  <c r="G11" i="3" s="1"/>
  <c r="F10" i="3"/>
  <c r="G10" i="3" s="1"/>
  <c r="F24" i="3"/>
  <c r="G24" i="3" s="1"/>
  <c r="I17" i="5" s="1"/>
  <c r="E17" i="5" s="1"/>
  <c r="F17" i="5" s="1"/>
  <c r="G17" i="5" s="1"/>
  <c r="H17" i="5" s="1"/>
  <c r="F12" i="3"/>
  <c r="F23" i="3"/>
  <c r="C29" i="5" l="1"/>
  <c r="J29" i="5" s="1"/>
  <c r="C27" i="5"/>
  <c r="J27" i="5" s="1"/>
  <c r="E26" i="5"/>
  <c r="G26" i="5" s="1"/>
  <c r="C26" i="5"/>
  <c r="C15" i="5"/>
  <c r="C14" i="5"/>
  <c r="C13" i="5"/>
  <c r="C12" i="5"/>
  <c r="C11" i="5"/>
  <c r="C10" i="5"/>
  <c r="C9" i="5"/>
  <c r="C8" i="5"/>
  <c r="C7" i="5"/>
  <c r="C6" i="5"/>
  <c r="F17" i="3"/>
  <c r="C33" i="3"/>
  <c r="F22" i="3"/>
  <c r="F21" i="3"/>
  <c r="F20" i="3"/>
  <c r="F19" i="3"/>
  <c r="F18" i="3"/>
  <c r="F16" i="3"/>
  <c r="F15" i="3"/>
  <c r="F14" i="3"/>
  <c r="F13" i="3"/>
  <c r="H26" i="5" l="1"/>
  <c r="J26" i="5" s="1"/>
  <c r="C41" i="3"/>
  <c r="B44" i="3" s="1"/>
  <c r="G12" i="3"/>
  <c r="G13" i="3"/>
  <c r="G14" i="3"/>
  <c r="I7" i="5" s="1"/>
  <c r="E7" i="5" s="1"/>
  <c r="F7" i="5" s="1"/>
  <c r="G7" i="5" s="1"/>
  <c r="H7" i="5" s="1"/>
  <c r="G15" i="3"/>
  <c r="I8" i="5" s="1"/>
  <c r="E8" i="5" s="1"/>
  <c r="F8" i="5" s="1"/>
  <c r="G8" i="5" s="1"/>
  <c r="H8" i="5" s="1"/>
  <c r="G16" i="3"/>
  <c r="I9" i="5" s="1"/>
  <c r="E9" i="5" s="1"/>
  <c r="F9" i="5" s="1"/>
  <c r="G9" i="5" s="1"/>
  <c r="H9" i="5" s="1"/>
  <c r="G17" i="3"/>
  <c r="I10" i="5" s="1"/>
  <c r="E10" i="5" s="1"/>
  <c r="F10" i="5" s="1"/>
  <c r="G10" i="5" s="1"/>
  <c r="H10" i="5" s="1"/>
  <c r="G18" i="3"/>
  <c r="I11" i="5" s="1"/>
  <c r="E11" i="5" s="1"/>
  <c r="F11" i="5" s="1"/>
  <c r="G11" i="5" s="1"/>
  <c r="H11" i="5" s="1"/>
  <c r="G19" i="3"/>
  <c r="I12" i="5" s="1"/>
  <c r="E12" i="5" s="1"/>
  <c r="F12" i="5" s="1"/>
  <c r="G12" i="5" s="1"/>
  <c r="H12" i="5" s="1"/>
  <c r="G20" i="3"/>
  <c r="I13" i="5" s="1"/>
  <c r="E13" i="5" s="1"/>
  <c r="F13" i="5" s="1"/>
  <c r="G13" i="5" s="1"/>
  <c r="H13" i="5" s="1"/>
  <c r="G21" i="3"/>
  <c r="I14" i="5" s="1"/>
  <c r="E14" i="5" s="1"/>
  <c r="F14" i="5" s="1"/>
  <c r="G14" i="5" s="1"/>
  <c r="H14" i="5" s="1"/>
  <c r="G22" i="3"/>
  <c r="I15" i="5" s="1"/>
  <c r="E15" i="5" s="1"/>
  <c r="F15" i="5" s="1"/>
  <c r="G15" i="5" s="1"/>
  <c r="H15" i="5" s="1"/>
  <c r="G23" i="3"/>
  <c r="I16" i="5" s="1"/>
  <c r="E16" i="5" s="1"/>
  <c r="F16" i="5" s="1"/>
  <c r="G16" i="5" s="1"/>
  <c r="H16" i="5" s="1"/>
  <c r="G25" i="3"/>
  <c r="I18" i="5" s="1"/>
  <c r="E18" i="5" s="1"/>
  <c r="F18" i="5" s="1"/>
  <c r="G18" i="5" s="1"/>
  <c r="H18" i="5" s="1"/>
  <c r="G26" i="3"/>
  <c r="I19" i="5" s="1"/>
  <c r="G27" i="3"/>
  <c r="H29" i="3"/>
  <c r="G29" i="3" l="1"/>
  <c r="I20" i="5"/>
  <c r="E20" i="5" s="1"/>
  <c r="F20" i="5" s="1"/>
  <c r="G20" i="5" s="1"/>
  <c r="H20" i="5" s="1"/>
  <c r="I6" i="5"/>
  <c r="B45" i="3"/>
  <c r="E6" i="5" l="1"/>
  <c r="F6" i="5" s="1"/>
  <c r="G6" i="5" s="1"/>
  <c r="H6" i="5" s="1"/>
  <c r="I21" i="5"/>
  <c r="I33" i="5" s="1"/>
  <c r="E19" i="5"/>
  <c r="F19" i="5" s="1"/>
  <c r="G19" i="5" s="1"/>
  <c r="H19" i="5" s="1"/>
  <c r="G44" i="3"/>
  <c r="H44" i="3" s="1"/>
  <c r="G36" i="3"/>
  <c r="H36" i="3" s="1"/>
  <c r="G45" i="3"/>
  <c r="H45" i="3" s="1"/>
  <c r="J21" i="5" l="1"/>
  <c r="J31" i="5" s="1"/>
  <c r="J33" i="5" s="1"/>
  <c r="H37" i="3" s="1"/>
  <c r="H47" i="3"/>
  <c r="H39" i="3" l="1"/>
</calcChain>
</file>

<file path=xl/comments1.xml><?xml version="1.0" encoding="utf-8"?>
<comments xmlns="http://schemas.openxmlformats.org/spreadsheetml/2006/main">
  <authors>
    <author>Author</author>
  </authors>
  <commentList>
    <comment ref="B8" authorId="0" shapeId="0">
      <text>
        <r>
          <rPr>
            <sz val="8"/>
            <color indexed="81"/>
            <rFont val="Tahoma"/>
            <family val="2"/>
          </rPr>
          <t>WTE salary part-time hourly rate x wholetime equivalent hours
or WTE PRT salary at retirement</t>
        </r>
      </text>
    </comment>
    <comment ref="G36" authorId="0" shapeId="0">
      <text>
        <r>
          <rPr>
            <sz val="8"/>
            <color indexed="81"/>
            <rFont val="Tahoma"/>
            <family val="2"/>
          </rPr>
          <t xml:space="preserve">pro-rata service
</t>
        </r>
      </text>
    </comment>
    <comment ref="H37" authorId="0" shapeId="0">
      <text>
        <r>
          <rPr>
            <sz val="8"/>
            <color indexed="81"/>
            <rFont val="Tahoma"/>
            <family val="2"/>
          </rPr>
          <t>input any outstanding contributions</t>
        </r>
      </text>
    </comment>
    <comment ref="E41" authorId="0" shapeId="0">
      <text>
        <r>
          <rPr>
            <sz val="8"/>
            <color indexed="81"/>
            <rFont val="Tahoma"/>
            <family val="2"/>
          </rPr>
          <t xml:space="preserve">adjust formula accordingly when rate changes
</t>
        </r>
      </text>
    </comment>
    <comment ref="B44" authorId="0" shapeId="0">
      <text>
        <r>
          <rPr>
            <sz val="8"/>
            <color indexed="81"/>
            <rFont val="Tahoma"/>
            <family val="2"/>
          </rPr>
          <t>input correct figure in accordance with rule  3.3333333 x annual SPC. IF less than this amount, input annual salary.If more, input max rule above</t>
        </r>
      </text>
    </comment>
    <comment ref="B45" authorId="0" shapeId="0">
      <text>
        <r>
          <rPr>
            <sz val="8"/>
            <color indexed="81"/>
            <rFont val="Tahoma"/>
            <family val="2"/>
          </rPr>
          <t>input balance above 3.3333333 x annual SPC</t>
        </r>
      </text>
    </comment>
  </commentList>
</comments>
</file>

<file path=xl/sharedStrings.xml><?xml version="1.0" encoding="utf-8"?>
<sst xmlns="http://schemas.openxmlformats.org/spreadsheetml/2006/main" count="149" uniqueCount="105">
  <si>
    <t>Part Time Service</t>
  </si>
  <si>
    <t>Ltd Service</t>
  </si>
  <si>
    <t xml:space="preserve"> </t>
  </si>
  <si>
    <t>Years</t>
  </si>
  <si>
    <t>Over All Total</t>
  </si>
  <si>
    <t>Pension</t>
  </si>
  <si>
    <t>WTE Salary</t>
  </si>
  <si>
    <t>Nett Lump Sum</t>
  </si>
  <si>
    <t>Arrears of Pro Rata Pens</t>
  </si>
  <si>
    <t>SERVICE</t>
  </si>
  <si>
    <t>PENSION</t>
  </si>
  <si>
    <t>Pension 1/200</t>
  </si>
  <si>
    <t>Pension 1/80</t>
  </si>
  <si>
    <t>Over 3/80 (Lump Sum)</t>
  </si>
  <si>
    <t>Gross Lump Sum</t>
  </si>
  <si>
    <t>REVISED PRO RATA INTEGRATION Lump Sum &amp; Pension</t>
  </si>
  <si>
    <t>Pro Rata LUMP SUM</t>
  </si>
  <si>
    <t>x Total Pro Rata Service</t>
  </si>
  <si>
    <t>WTE Salary x Pr Service x 3/80</t>
  </si>
  <si>
    <t>Pension calculated in 2 stages, 1st 3.333333 SCP x 1/200th x svce</t>
  </si>
  <si>
    <t>2nd stage is remainder x 1/80th x svce</t>
  </si>
  <si>
    <t>Adjust accordingly</t>
  </si>
  <si>
    <t>Note under Pro Rata Whole Time Equivalent (WTE) Salary is used in all calculations</t>
  </si>
  <si>
    <t>Total Pro Rata Pension P.A.</t>
  </si>
  <si>
    <t>Part time Pro Rata Service</t>
  </si>
  <si>
    <t>Total Pro Rata Service</t>
  </si>
  <si>
    <t xml:space="preserve">3.3333333x SPC = </t>
  </si>
  <si>
    <t>Contract Value if applicable (PRT service)</t>
  </si>
  <si>
    <t>P/T Hrs Reckonable hours</t>
  </si>
  <si>
    <t>1998/99</t>
  </si>
  <si>
    <t>1999/00</t>
  </si>
  <si>
    <t>2000/01</t>
  </si>
  <si>
    <t>2001/02</t>
  </si>
  <si>
    <t>2002/03</t>
  </si>
  <si>
    <t>2003/04</t>
  </si>
  <si>
    <t>2004/05</t>
  </si>
  <si>
    <t>2005/06</t>
  </si>
  <si>
    <t>2006/07</t>
  </si>
  <si>
    <t>2007/08</t>
  </si>
  <si>
    <t>2008/09</t>
  </si>
  <si>
    <t>2009/10</t>
  </si>
  <si>
    <t>2010/11</t>
  </si>
  <si>
    <t>2011/12</t>
  </si>
  <si>
    <t>2012/13</t>
  </si>
  <si>
    <t>2013/14</t>
  </si>
  <si>
    <t>2014/15</t>
  </si>
  <si>
    <t>2015/16</t>
  </si>
  <si>
    <t>NOTES ON SPREADSHEETS:</t>
  </si>
  <si>
    <t>Name</t>
  </si>
  <si>
    <t>Address</t>
  </si>
  <si>
    <t>PPS No</t>
  </si>
  <si>
    <t>Date of Birth</t>
  </si>
  <si>
    <t>Centre</t>
  </si>
  <si>
    <t xml:space="preserve">Name: </t>
  </si>
  <si>
    <t>Location</t>
  </si>
  <si>
    <t>Year</t>
  </si>
  <si>
    <t>Actual Salary</t>
  </si>
  <si>
    <t>Gross Pens</t>
  </si>
  <si>
    <t>SPC</t>
  </si>
  <si>
    <t xml:space="preserve"> Pro Rata</t>
  </si>
  <si>
    <t>Nett Pay</t>
  </si>
  <si>
    <t>Nett Pens</t>
  </si>
  <si>
    <t xml:space="preserve">Pro Rata Pens </t>
  </si>
  <si>
    <t>Service</t>
  </si>
  <si>
    <t>01.09.01 - 31.08.02</t>
  </si>
  <si>
    <t>01.09.02 - 31.08.03</t>
  </si>
  <si>
    <t>01.09.03 - 31.08.04</t>
  </si>
  <si>
    <t>01.09.04 - 31.08.05</t>
  </si>
  <si>
    <t>01.09.05 - 31.08.06</t>
  </si>
  <si>
    <t>01.09.06 - 31.08.07</t>
  </si>
  <si>
    <t>01.09.07 - 31.08.08</t>
  </si>
  <si>
    <t>01.09.08 - 31.08.09</t>
  </si>
  <si>
    <t>01.09.09 - 31.08.10</t>
  </si>
  <si>
    <t>01.09.10 - 31.08.11</t>
  </si>
  <si>
    <t>01.09.11 - 31.08.12</t>
  </si>
  <si>
    <t>Pre 01 (Pt 1 Dec 01)</t>
  </si>
  <si>
    <t>S &amp; C @1.5%</t>
  </si>
  <si>
    <t>S &amp; C @ 1% of</t>
  </si>
  <si>
    <t>Retirement salary</t>
  </si>
  <si>
    <t>Divisor</t>
  </si>
  <si>
    <t>Notional WTE Salary at Retirement</t>
  </si>
  <si>
    <t>Calculation of Arrears under the Pro Rata Pension Scheme</t>
  </si>
  <si>
    <t>Retirement date</t>
  </si>
  <si>
    <t xml:space="preserve">Estimate of Pension &amp; Lump Sum </t>
  </si>
  <si>
    <t>Up to 31/08/13</t>
  </si>
  <si>
    <t>From 01/09/13</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</si>
  <si>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</si>
  <si>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01.09.13 - 31.08.14</t>
  </si>
  <si>
    <t>01.09.12 - 31.08.13</t>
  </si>
  <si>
    <t>Non Reckonable</t>
  </si>
  <si>
    <t>S &amp; C @ 1% of PR</t>
  </si>
  <si>
    <t>Less Amount deducted by payroll from Nov 11 to 31/12/14</t>
  </si>
  <si>
    <t>Total Amount due</t>
  </si>
  <si>
    <t>Emp No.</t>
  </si>
  <si>
    <t>01.09.14 - 31.08.15</t>
  </si>
  <si>
    <t>01.09.15 - 31.08.16</t>
  </si>
  <si>
    <t>Totals</t>
  </si>
  <si>
    <t>00</t>
  </si>
  <si>
    <t>State Pension Contributory Rates</t>
  </si>
  <si>
    <t xml:space="preserve">Start Date </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</si>
  <si>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</si>
  <si>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</si>
  <si>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</si>
  <si>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</si>
  <si>
    <t>To ensure accuracy, go to office button, select excel options, select advanced, scroll down to when calculating this workbook and tick set precision as displayed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</si>
</sst>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164" formatCode="0.0000"/>
    <numFmt numFmtId="165" formatCode="&quot;€&quot;#,##0.00"/>
    <numFmt numFmtId="166" formatCode="&quot;€&quot;#,##0.0000"/>
    <numFmt numFmtId="167" formatCode="dd/mm/yyyy;@"/>
    <numFmt numFmtId="168" formatCode="#,##0.0000"/>
  </numFmts>
  <fonts count="29" x14ac:knownFonts="1">
    <font>
      <sz val="11"/>
      <color theme="1"/>
      <name val="Calibri"/>
      <family val="2"/>
      <scheme val="minor"/>
    </font>
    <font>
      <sz val="11"/>
      <color indexed="8"/>
      <name val="Calibri"/>
      <family val="2"/>
    </font>
    <font>
      <sz val="8"/>
      <color indexed="81"/>
      <name val="Tahoma"/>
      <family val="2"/>
    </font>
    <font>
      <sz val="11"/>
      <color indexed="60"/>
      <name val="Calibri"/>
      <family val="2"/>
    </font>
    <font>
      <b/>
      <sz val="11"/>
      <color indexed="8"/>
      <name val="Calibri"/>
      <family val="2"/>
    </font>
    <font>
      <sz val="22"/>
      <color indexed="8"/>
      <name val="Calibri"/>
      <family val="2"/>
    </font>
    <font>
      <sz val="8"/>
      <name val="Calibri"/>
      <family val="2"/>
    </font>
    <font>
      <b/>
      <sz val="11"/>
      <color theme="1"/>
      <name val="Calibri"/>
      <family val="2"/>
      <scheme val="minor"/>
    </font>
    <font>
      <sz val="10"/>
      <color theme="1"/>
      <name val="Arial"/>
      <family val="2"/>
    </font>
    <font>
      <b/>
      <sz val="10"/>
      <name val="Arial"/>
      <family val="2"/>
    </font>
    <font>
      <sz val="11"/>
      <color theme="0"/>
      <name val="Calibri"/>
      <family val="2"/>
      <scheme val="minor"/>
    </font>
    <font>
      <b/>
      <sz val="14"/>
      <color theme="1"/>
      <name val="Calibri"/>
      <family val="2"/>
      <scheme val="minor"/>
    </font>
    <font>
      <sz val="11"/>
      <name val="Calibri"/>
      <family val="2"/>
      <scheme val="minor"/>
    </font>
    <font>
      <b/>
      <sz val="11"/>
      <color theme="0"/>
      <name val="Calibri"/>
      <family val="2"/>
      <scheme val="minor"/>
    </font>
    <font>
      <b/>
      <sz val="22"/>
      <color indexed="8"/>
      <name val="Calibri"/>
      <family val="2"/>
      <scheme val="minor"/>
    </font>
    <font>
      <sz val="22"/>
      <color indexed="8"/>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11"/>
      <name val="Calibri"/>
      <family val="2"/>
      <scheme val="minor"/>
    </font>
    <font>
      <b/>
      <u/>
      <sz val="11"/>
      <color indexed="8"/>
      <name val="Calibri"/>
      <family val="2"/>
      <scheme val="minor"/>
    </font>
    <font>
      <sz val="11"/>
      <color indexed="60"/>
      <name val="Calibri"/>
      <family val="2"/>
      <scheme val="minor"/>
    </font>
    <font>
      <sz val="10"/>
      <color theme="1"/>
      <name val="Calibri"/>
      <family val="2"/>
      <scheme val="minor"/>
    </font>
    <font>
      <sz val="14"/>
      <color theme="1"/>
      <name val="Calibri"/>
      <family val="2"/>
      <scheme val="minor"/>
    </font>
    <font>
      <sz val="22"/>
      <color theme="1"/>
      <name val="Calibri"/>
      <family val="2"/>
      <scheme val="minor"/>
    </font>
    <font>
      <sz val="10"/>
      <color indexed="10"/>
      <name val="Calibri"/>
      <family val="2"/>
      <scheme val="minor"/>
    </font>
    <font>
      <sz val="10"/>
      <color rgb="FFFF0000"/>
      <name val="Calibri"/>
      <family val="2"/>
      <scheme val="minor"/>
    </font>
    <font>
      <sz val="11"/>
      <color indexed="10"/>
      <name val="Calibri"/>
      <family val="2"/>
      <scheme val="minor"/>
    </font>
    <font>
      <b/>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59">
    <xf numFmtId="0" fontId="0" fillId="0" borderId="0" xfId="0"/>
    <xf numFmtId="0" fontId="4" fillId="0" borderId="0" xfId="0" applyFont="1"/>
    <xf numFmtId="0" fontId="5" fillId="0" borderId="0" xfId="0" applyFont="1"/>
    <xf numFmtId="164" fontId="0" fillId="0" borderId="2" xfId="0" applyNumberFormat="1" applyFont="1" applyBorder="1"/>
    <xf numFmtId="8" fontId="0" fillId="0" borderId="2" xfId="0" applyNumberFormat="1" applyFont="1" applyBorder="1"/>
    <xf numFmtId="0" fontId="4" fillId="0" borderId="0" xfId="0" applyFont="1" applyAlignment="1">
      <alignment wrapText="1"/>
    </xf>
    <xf numFmtId="0" fontId="0" fillId="0" borderId="0" xfId="0" applyAlignment="1">
      <alignment wrapText="1"/>
    </xf>
    <xf numFmtId="0" fontId="3" fillId="0" borderId="0" xfId="0" applyFont="1"/>
    <xf numFmtId="0" fontId="0" fillId="0" borderId="0" xfId="0" applyAlignment="1">
      <alignment horizontal="left"/>
    </xf>
    <xf numFmtId="0" fontId="1" fillId="0" borderId="0" xfId="0" applyFont="1"/>
    <xf numFmtId="0" fontId="8" fillId="0" borderId="0" xfId="0" applyFont="1"/>
    <xf numFmtId="0" fontId="9" fillId="0" borderId="0" xfId="0" applyFont="1"/>
    <xf numFmtId="0" fontId="10" fillId="3" borderId="0" xfId="0" applyFont="1" applyFill="1" applyBorder="1"/>
    <xf numFmtId="164" fontId="7" fillId="0" borderId="0" xfId="0" applyNumberFormat="1" applyFont="1"/>
    <xf numFmtId="164" fontId="0" fillId="0" borderId="0" xfId="0" applyNumberFormat="1" applyFont="1" applyAlignment="1">
      <alignment horizontal="right"/>
    </xf>
    <xf numFmtId="164" fontId="7" fillId="0" borderId="2" xfId="0" applyNumberFormat="1" applyFont="1" applyBorder="1" applyAlignment="1">
      <alignment horizontal="center" wrapText="1"/>
    </xf>
    <xf numFmtId="0" fontId="11" fillId="0" borderId="0" xfId="0" applyFont="1"/>
    <xf numFmtId="8" fontId="12" fillId="3" borderId="2" xfId="0" applyNumberFormat="1" applyFont="1" applyFill="1" applyBorder="1" applyAlignment="1">
      <alignment wrapText="1"/>
    </xf>
    <xf numFmtId="0" fontId="0" fillId="0" borderId="0" xfId="0" applyAlignment="1">
      <alignment horizontal="left" wrapText="1"/>
    </xf>
    <xf numFmtId="0" fontId="11" fillId="0" borderId="5" xfId="0" applyFont="1" applyBorder="1" applyAlignment="1">
      <alignment horizontal="center"/>
    </xf>
    <xf numFmtId="49" fontId="0" fillId="0" borderId="0" xfId="0" applyNumberFormat="1" applyFont="1" applyAlignment="1">
      <alignment horizontal="right"/>
    </xf>
    <xf numFmtId="0" fontId="0" fillId="0" borderId="0" xfId="0" applyFont="1"/>
    <xf numFmtId="164" fontId="0" fillId="0" borderId="0" xfId="0" applyNumberFormat="1" applyFont="1" applyFill="1" applyAlignment="1">
      <alignment horizontal="right" wrapText="1"/>
    </xf>
    <xf numFmtId="2" fontId="0" fillId="0" borderId="0" xfId="0" applyNumberFormat="1" applyFont="1" applyAlignment="1">
      <alignment wrapText="1"/>
    </xf>
    <xf numFmtId="0" fontId="0" fillId="2" borderId="0" xfId="0" applyFont="1" applyFill="1" applyAlignment="1">
      <alignment wrapText="1"/>
    </xf>
    <xf numFmtId="165" fontId="0" fillId="4" borderId="0" xfId="0" applyNumberFormat="1" applyFont="1" applyFill="1" applyAlignment="1">
      <alignment horizontal="right" wrapText="1"/>
    </xf>
    <xf numFmtId="0" fontId="0" fillId="0" borderId="0" xfId="0" applyFont="1" applyFill="1" applyAlignment="1">
      <alignment wrapText="1"/>
    </xf>
    <xf numFmtId="164" fontId="0" fillId="0" borderId="0" xfId="0" applyNumberFormat="1" applyFont="1" applyFill="1" applyAlignment="1">
      <alignment wrapText="1"/>
    </xf>
    <xf numFmtId="166" fontId="0" fillId="0" borderId="0" xfId="0" applyNumberFormat="1" applyFont="1" applyFill="1" applyAlignment="1">
      <alignment horizontal="right" wrapText="1"/>
    </xf>
    <xf numFmtId="0" fontId="0" fillId="0" borderId="0" xfId="0" applyFont="1" applyAlignment="1">
      <alignment horizontal="right" wrapText="1"/>
    </xf>
    <xf numFmtId="0" fontId="0" fillId="0" borderId="0" xfId="0" applyFont="1" applyAlignment="1">
      <alignment wrapText="1"/>
    </xf>
    <xf numFmtId="0" fontId="0" fillId="0" borderId="2" xfId="0" applyFont="1" applyBorder="1"/>
    <xf numFmtId="49" fontId="0" fillId="0" borderId="2" xfId="0" applyNumberFormat="1" applyFont="1" applyFill="1" applyBorder="1" applyAlignment="1">
      <alignment horizontal="right" wrapText="1"/>
    </xf>
    <xf numFmtId="164" fontId="0" fillId="0" borderId="2" xfId="0" applyNumberFormat="1" applyFont="1" applyFill="1" applyBorder="1"/>
    <xf numFmtId="2" fontId="0" fillId="0" borderId="2" xfId="0" applyNumberFormat="1" applyFont="1" applyFill="1" applyBorder="1"/>
    <xf numFmtId="49" fontId="0" fillId="0" borderId="2" xfId="0" applyNumberFormat="1" applyFont="1" applyFill="1" applyBorder="1" applyAlignment="1">
      <alignment horizontal="right"/>
    </xf>
    <xf numFmtId="0" fontId="0" fillId="0" borderId="2" xfId="0" applyFont="1" applyFill="1" applyBorder="1"/>
    <xf numFmtId="16" fontId="0" fillId="0" borderId="2" xfId="0" applyNumberFormat="1" applyFont="1" applyFill="1" applyBorder="1"/>
    <xf numFmtId="49" fontId="0" fillId="3" borderId="2" xfId="0" applyNumberFormat="1" applyFont="1" applyFill="1" applyBorder="1" applyAlignment="1">
      <alignment horizontal="right"/>
    </xf>
    <xf numFmtId="16" fontId="0" fillId="3" borderId="2" xfId="0" applyNumberFormat="1" applyFont="1" applyFill="1" applyBorder="1"/>
    <xf numFmtId="164" fontId="0" fillId="3" borderId="2" xfId="0" applyNumberFormat="1" applyFont="1" applyFill="1" applyBorder="1"/>
    <xf numFmtId="49" fontId="0" fillId="3" borderId="2" xfId="0" applyNumberFormat="1" applyFont="1" applyFill="1" applyBorder="1" applyAlignment="1" applyProtection="1">
      <alignment horizontal="right"/>
      <protection locked="0"/>
    </xf>
    <xf numFmtId="0" fontId="0" fillId="3" borderId="2" xfId="0" applyFont="1" applyFill="1" applyBorder="1"/>
    <xf numFmtId="164" fontId="0" fillId="2" borderId="2" xfId="0" applyNumberFormat="1" applyFont="1" applyFill="1" applyBorder="1"/>
    <xf numFmtId="2" fontId="0" fillId="3" borderId="2" xfId="0" applyNumberFormat="1" applyFont="1" applyFill="1" applyBorder="1"/>
    <xf numFmtId="49" fontId="0" fillId="0" borderId="2" xfId="0" applyNumberFormat="1" applyFont="1" applyBorder="1" applyAlignment="1">
      <alignment horizontal="right"/>
    </xf>
    <xf numFmtId="49" fontId="0" fillId="0" borderId="3" xfId="0" applyNumberFormat="1" applyFont="1" applyBorder="1" applyAlignment="1">
      <alignment horizontal="center"/>
    </xf>
    <xf numFmtId="49" fontId="0" fillId="0" borderId="4" xfId="0" applyNumberFormat="1" applyFont="1" applyBorder="1" applyAlignment="1">
      <alignment horizontal="center"/>
    </xf>
    <xf numFmtId="0" fontId="0" fillId="0" borderId="2" xfId="0" applyFont="1" applyBorder="1" applyAlignment="1">
      <alignment wrapText="1"/>
    </xf>
    <xf numFmtId="49" fontId="0" fillId="0" borderId="2" xfId="0" applyNumberFormat="1" applyFont="1" applyBorder="1" applyAlignment="1">
      <alignment horizontal="right" wrapText="1"/>
    </xf>
    <xf numFmtId="164" fontId="0" fillId="0" borderId="2" xfId="0" applyNumberFormat="1" applyFont="1" applyBorder="1" applyAlignment="1">
      <alignment wrapText="1"/>
    </xf>
    <xf numFmtId="49" fontId="0" fillId="4" borderId="2" xfId="0" applyNumberFormat="1" applyFont="1" applyFill="1" applyBorder="1" applyAlignment="1">
      <alignment horizontal="right"/>
    </xf>
    <xf numFmtId="0" fontId="0" fillId="4" borderId="2" xfId="0" applyFont="1" applyFill="1" applyBorder="1"/>
    <xf numFmtId="164" fontId="0" fillId="4" borderId="2" xfId="0" applyNumberFormat="1" applyFont="1" applyFill="1" applyBorder="1"/>
    <xf numFmtId="164" fontId="0" fillId="0" borderId="0" xfId="0" applyNumberFormat="1" applyFont="1"/>
    <xf numFmtId="8" fontId="0" fillId="0" borderId="0" xfId="0" applyNumberFormat="1" applyFont="1"/>
    <xf numFmtId="165" fontId="0" fillId="3" borderId="2" xfId="0" applyNumberFormat="1" applyFont="1" applyFill="1" applyBorder="1" applyAlignment="1">
      <alignment horizontal="right"/>
    </xf>
    <xf numFmtId="165" fontId="0" fillId="0" borderId="2" xfId="0" applyNumberFormat="1" applyFont="1" applyBorder="1"/>
    <xf numFmtId="0" fontId="0" fillId="0" borderId="0" xfId="0" applyFont="1" applyBorder="1"/>
    <xf numFmtId="165" fontId="0" fillId="0" borderId="0" xfId="0" applyNumberFormat="1" applyFont="1" applyBorder="1" applyAlignment="1">
      <alignment horizontal="right"/>
    </xf>
    <xf numFmtId="164" fontId="0" fillId="0" borderId="0" xfId="0" applyNumberFormat="1" applyFont="1" applyBorder="1"/>
    <xf numFmtId="0" fontId="0" fillId="0" borderId="1" xfId="0" applyFont="1" applyBorder="1"/>
    <xf numFmtId="49" fontId="0" fillId="0" borderId="1" xfId="0" applyNumberFormat="1" applyFont="1" applyBorder="1" applyAlignment="1">
      <alignment horizontal="right"/>
    </xf>
    <xf numFmtId="164" fontId="0" fillId="0" borderId="1" xfId="0" applyNumberFormat="1" applyFont="1" applyBorder="1"/>
    <xf numFmtId="49" fontId="0" fillId="0" borderId="0" xfId="0" applyNumberFormat="1" applyFont="1" applyBorder="1" applyAlignment="1">
      <alignment horizontal="right"/>
    </xf>
    <xf numFmtId="0" fontId="14" fillId="0" borderId="0" xfId="0" applyFont="1" applyAlignment="1">
      <alignment horizontal="center"/>
    </xf>
    <xf numFmtId="0" fontId="15" fillId="0" borderId="0" xfId="0" applyFont="1"/>
    <xf numFmtId="0" fontId="16" fillId="0" borderId="0" xfId="0" applyFont="1" applyAlignment="1"/>
    <xf numFmtId="164" fontId="16" fillId="0" borderId="0" xfId="0" applyNumberFormat="1" applyFont="1"/>
    <xf numFmtId="0" fontId="16" fillId="0" borderId="0" xfId="0" applyFont="1" applyAlignment="1">
      <alignment horizontal="right"/>
    </xf>
    <xf numFmtId="0" fontId="17" fillId="0" borderId="0" xfId="0" applyFont="1"/>
    <xf numFmtId="14" fontId="16" fillId="0" borderId="0" xfId="0" applyNumberFormat="1" applyFont="1" applyAlignment="1"/>
    <xf numFmtId="14" fontId="16" fillId="0" borderId="0" xfId="0" applyNumberFormat="1" applyFont="1"/>
    <xf numFmtId="0" fontId="17" fillId="0" borderId="0" xfId="0" applyFont="1" applyAlignment="1"/>
    <xf numFmtId="164" fontId="17" fillId="0" borderId="0" xfId="0" applyNumberFormat="1" applyFont="1"/>
    <xf numFmtId="0" fontId="18" fillId="0" borderId="0" xfId="0" applyFont="1"/>
    <xf numFmtId="0" fontId="16" fillId="0" borderId="2" xfId="0" applyFont="1" applyBorder="1" applyAlignment="1">
      <alignment wrapText="1"/>
    </xf>
    <xf numFmtId="49" fontId="16" fillId="0" borderId="2" xfId="0" applyNumberFormat="1" applyFont="1" applyFill="1" applyBorder="1" applyAlignment="1">
      <alignment horizontal="right" wrapText="1"/>
    </xf>
    <xf numFmtId="0" fontId="16" fillId="0" borderId="2" xfId="0" applyFont="1" applyFill="1" applyBorder="1" applyAlignment="1">
      <alignment wrapText="1"/>
    </xf>
    <xf numFmtId="164" fontId="16" fillId="0" borderId="2" xfId="0" applyNumberFormat="1" applyFont="1" applyFill="1" applyBorder="1" applyAlignment="1">
      <alignment wrapText="1"/>
    </xf>
    <xf numFmtId="164" fontId="16" fillId="0" borderId="3" xfId="0" applyNumberFormat="1" applyFont="1" applyFill="1" applyBorder="1" applyAlignment="1">
      <alignment wrapText="1"/>
    </xf>
    <xf numFmtId="0" fontId="13" fillId="3" borderId="0" xfId="0" applyFont="1" applyFill="1" applyBorder="1" applyAlignment="1">
      <alignment wrapText="1"/>
    </xf>
    <xf numFmtId="0" fontId="17" fillId="0" borderId="2" xfId="0" applyFont="1" applyFill="1" applyBorder="1" applyAlignment="1">
      <alignment wrapText="1"/>
    </xf>
    <xf numFmtId="0" fontId="16" fillId="0" borderId="0" xfId="0" applyFont="1" applyAlignment="1">
      <alignment wrapText="1"/>
    </xf>
    <xf numFmtId="0" fontId="16" fillId="0" borderId="2" xfId="0" applyFont="1" applyBorder="1"/>
    <xf numFmtId="16" fontId="16" fillId="0" borderId="2" xfId="0" applyNumberFormat="1" applyFont="1" applyFill="1" applyBorder="1"/>
    <xf numFmtId="49" fontId="16" fillId="0" borderId="2" xfId="0" applyNumberFormat="1" applyFont="1" applyBorder="1" applyAlignment="1" applyProtection="1">
      <alignment horizontal="right"/>
      <protection locked="0"/>
    </xf>
    <xf numFmtId="164" fontId="16" fillId="0" borderId="2" xfId="0" applyNumberFormat="1" applyFont="1" applyBorder="1"/>
    <xf numFmtId="2" fontId="16" fillId="0" borderId="2" xfId="0" applyNumberFormat="1" applyFont="1" applyBorder="1"/>
    <xf numFmtId="164" fontId="13" fillId="3" borderId="0" xfId="0" applyNumberFormat="1" applyFont="1" applyFill="1" applyBorder="1"/>
    <xf numFmtId="0" fontId="16" fillId="0" borderId="0" xfId="0" applyFont="1" applyBorder="1"/>
    <xf numFmtId="49" fontId="16" fillId="0" borderId="0" xfId="0" applyNumberFormat="1" applyFont="1" applyBorder="1" applyAlignment="1" applyProtection="1">
      <alignment horizontal="right"/>
      <protection locked="0"/>
    </xf>
    <xf numFmtId="164" fontId="16" fillId="0" borderId="0" xfId="0" applyNumberFormat="1" applyFont="1" applyBorder="1"/>
    <xf numFmtId="2" fontId="16" fillId="0" borderId="0" xfId="0" applyNumberFormat="1" applyFont="1" applyBorder="1"/>
    <xf numFmtId="0" fontId="19" fillId="0" borderId="0" xfId="0" applyFont="1"/>
    <xf numFmtId="49" fontId="16" fillId="0" borderId="0" xfId="0" applyNumberFormat="1" applyFont="1" applyAlignment="1" applyProtection="1">
      <alignment horizontal="right"/>
      <protection locked="0"/>
    </xf>
    <xf numFmtId="0" fontId="16" fillId="0" borderId="0" xfId="0" applyFont="1"/>
    <xf numFmtId="0" fontId="20" fillId="0" borderId="2" xfId="0" applyFont="1" applyBorder="1" applyAlignment="1">
      <alignment wrapText="1"/>
    </xf>
    <xf numFmtId="49" fontId="16" fillId="0" borderId="2" xfId="0" applyNumberFormat="1" applyFont="1" applyBorder="1" applyAlignment="1">
      <alignment horizontal="right" wrapText="1"/>
    </xf>
    <xf numFmtId="165" fontId="16" fillId="0" borderId="2" xfId="0" applyNumberFormat="1" applyFont="1" applyFill="1" applyBorder="1" applyAlignment="1">
      <alignment horizontal="right"/>
    </xf>
    <xf numFmtId="164" fontId="16" fillId="0" borderId="2" xfId="0" applyNumberFormat="1" applyFont="1" applyBorder="1" applyAlignment="1">
      <alignment wrapText="1"/>
    </xf>
    <xf numFmtId="0" fontId="16" fillId="4" borderId="2" xfId="0" applyFont="1" applyFill="1" applyBorder="1"/>
    <xf numFmtId="8" fontId="16" fillId="4" borderId="2" xfId="0" applyNumberFormat="1" applyFont="1" applyFill="1" applyBorder="1"/>
    <xf numFmtId="0" fontId="20" fillId="0" borderId="2" xfId="0" applyFont="1" applyBorder="1"/>
    <xf numFmtId="165" fontId="16" fillId="3" borderId="2" xfId="0" applyNumberFormat="1" applyFont="1" applyFill="1" applyBorder="1" applyAlignment="1">
      <alignment horizontal="left"/>
    </xf>
    <xf numFmtId="8" fontId="16" fillId="0" borderId="2" xfId="0" applyNumberFormat="1" applyFont="1" applyBorder="1"/>
    <xf numFmtId="165" fontId="0" fillId="0" borderId="2" xfId="0" applyNumberFormat="1" applyFont="1" applyBorder="1" applyAlignment="1">
      <alignment horizontal="right"/>
    </xf>
    <xf numFmtId="0" fontId="21" fillId="0" borderId="2" xfId="0" applyFont="1" applyBorder="1"/>
    <xf numFmtId="164" fontId="21" fillId="0" borderId="2" xfId="0" applyNumberFormat="1" applyFont="1" applyBorder="1"/>
    <xf numFmtId="8" fontId="7" fillId="0" borderId="2" xfId="0" applyNumberFormat="1" applyFont="1" applyBorder="1"/>
    <xf numFmtId="8" fontId="16" fillId="0" borderId="0" xfId="0" applyNumberFormat="1" applyFont="1"/>
    <xf numFmtId="0" fontId="16" fillId="4" borderId="0" xfId="0" applyFont="1" applyFill="1" applyBorder="1"/>
    <xf numFmtId="165" fontId="16" fillId="4" borderId="0" xfId="0" applyNumberFormat="1" applyFont="1" applyFill="1" applyBorder="1" applyAlignment="1">
      <alignment horizontal="right"/>
    </xf>
    <xf numFmtId="164" fontId="16" fillId="4" borderId="0" xfId="0" applyNumberFormat="1" applyFont="1" applyFill="1" applyBorder="1"/>
    <xf numFmtId="8" fontId="16" fillId="4" borderId="0" xfId="0" applyNumberFormat="1" applyFont="1" applyFill="1"/>
    <xf numFmtId="0" fontId="22" fillId="0" borderId="0" xfId="0" applyFont="1"/>
    <xf numFmtId="0" fontId="23" fillId="0" borderId="0" xfId="0" applyFont="1"/>
    <xf numFmtId="0" fontId="14" fillId="0" borderId="0" xfId="0" applyFont="1"/>
    <xf numFmtId="49" fontId="14" fillId="0" borderId="0" xfId="0" applyNumberFormat="1" applyFont="1" applyAlignment="1" applyProtection="1">
      <alignment horizontal="right"/>
      <protection locked="0"/>
    </xf>
    <xf numFmtId="164" fontId="14" fillId="0" borderId="0" xfId="0" applyNumberFormat="1" applyFont="1"/>
    <xf numFmtId="0" fontId="24" fillId="0" borderId="0" xfId="0" applyFont="1"/>
    <xf numFmtId="0" fontId="7" fillId="0" borderId="0" xfId="0" applyFont="1" applyAlignment="1">
      <alignment horizontal="left"/>
    </xf>
    <xf numFmtId="0" fontId="0" fillId="0" borderId="0" xfId="0" applyAlignment="1">
      <alignment horizontal="left"/>
    </xf>
    <xf numFmtId="167" fontId="26" fillId="0" borderId="0" xfId="0" applyNumberFormat="1" applyFont="1"/>
    <xf numFmtId="2" fontId="25" fillId="0" borderId="0" xfId="0" applyNumberFormat="1" applyFont="1"/>
    <xf numFmtId="165" fontId="25" fillId="0" borderId="0" xfId="0" applyNumberFormat="1" applyFont="1"/>
    <xf numFmtId="0" fontId="25" fillId="0" borderId="0" xfId="0" applyFont="1"/>
    <xf numFmtId="164" fontId="22" fillId="0" borderId="0" xfId="0" applyNumberFormat="1" applyFont="1"/>
    <xf numFmtId="165" fontId="22" fillId="0" borderId="0" xfId="0" applyNumberFormat="1" applyFont="1"/>
    <xf numFmtId="167" fontId="22" fillId="0" borderId="0" xfId="0" applyNumberFormat="1" applyFont="1"/>
    <xf numFmtId="2" fontId="22" fillId="0" borderId="0" xfId="0" applyNumberFormat="1" applyFont="1"/>
    <xf numFmtId="167" fontId="0" fillId="0" borderId="2" xfId="0" applyNumberFormat="1" applyFont="1" applyBorder="1" applyAlignment="1">
      <alignment horizontal="center"/>
    </xf>
    <xf numFmtId="2" fontId="7" fillId="0" borderId="2" xfId="0" applyNumberFormat="1" applyFont="1" applyBorder="1"/>
    <xf numFmtId="0" fontId="0" fillId="0" borderId="2" xfId="0" applyFont="1" applyBorder="1" applyAlignment="1">
      <alignment horizontal="right"/>
    </xf>
    <xf numFmtId="0" fontId="7" fillId="0" borderId="2" xfId="0" applyFont="1" applyBorder="1"/>
    <xf numFmtId="0" fontId="7" fillId="0" borderId="2" xfId="0" applyFont="1" applyBorder="1" applyAlignment="1">
      <alignment horizontal="right"/>
    </xf>
    <xf numFmtId="164" fontId="7" fillId="0" borderId="2" xfId="0" quotePrefix="1" applyNumberFormat="1" applyFont="1" applyBorder="1" applyAlignment="1">
      <alignment horizontal="right"/>
    </xf>
    <xf numFmtId="2" fontId="0" fillId="0" borderId="2" xfId="0" applyNumberFormat="1" applyFont="1" applyBorder="1"/>
    <xf numFmtId="167" fontId="19" fillId="0" borderId="2" xfId="0" applyNumberFormat="1" applyFont="1" applyBorder="1" applyAlignment="1">
      <alignment horizontal="center"/>
    </xf>
    <xf numFmtId="2" fontId="19" fillId="0" borderId="2" xfId="0" applyNumberFormat="1" applyFont="1" applyBorder="1" applyAlignment="1">
      <alignment horizontal="right"/>
    </xf>
    <xf numFmtId="165" fontId="19" fillId="0" borderId="2" xfId="0" applyNumberFormat="1" applyFont="1" applyBorder="1" applyAlignment="1">
      <alignment horizontal="right"/>
    </xf>
    <xf numFmtId="0" fontId="19" fillId="0" borderId="2" xfId="0" applyFont="1" applyBorder="1" applyAlignment="1">
      <alignment horizontal="right"/>
    </xf>
    <xf numFmtId="10" fontId="19" fillId="0" borderId="2" xfId="0" applyNumberFormat="1" applyFont="1" applyBorder="1" applyAlignment="1">
      <alignment horizontal="right"/>
    </xf>
    <xf numFmtId="0" fontId="19" fillId="0" borderId="2" xfId="0" applyFont="1" applyBorder="1"/>
    <xf numFmtId="164" fontId="19" fillId="0" borderId="2" xfId="0" applyNumberFormat="1" applyFont="1" applyBorder="1" applyAlignment="1">
      <alignment horizontal="right"/>
    </xf>
    <xf numFmtId="165" fontId="19" fillId="0" borderId="2" xfId="0" applyNumberFormat="1" applyFont="1" applyBorder="1"/>
    <xf numFmtId="167" fontId="0" fillId="0" borderId="2" xfId="0" applyNumberFormat="1" applyFont="1" applyBorder="1"/>
    <xf numFmtId="167" fontId="12" fillId="0" borderId="2" xfId="0" applyNumberFormat="1" applyFont="1" applyBorder="1"/>
    <xf numFmtId="165" fontId="0" fillId="5" borderId="2" xfId="0" applyNumberFormat="1" applyFont="1" applyFill="1" applyBorder="1"/>
    <xf numFmtId="168" fontId="0" fillId="0" borderId="2" xfId="0" applyNumberFormat="1" applyFont="1" applyBorder="1"/>
    <xf numFmtId="167" fontId="27" fillId="0" borderId="2" xfId="0" applyNumberFormat="1" applyFont="1" applyBorder="1"/>
    <xf numFmtId="164" fontId="28" fillId="0" borderId="2" xfId="0" applyNumberFormat="1" applyFont="1" applyFill="1" applyBorder="1" applyAlignment="1">
      <alignment horizontal="right"/>
    </xf>
    <xf numFmtId="165" fontId="12" fillId="0" borderId="2" xfId="0" applyNumberFormat="1" applyFont="1" applyBorder="1"/>
    <xf numFmtId="167" fontId="12" fillId="4" borderId="2" xfId="0" applyNumberFormat="1" applyFont="1" applyFill="1" applyBorder="1"/>
    <xf numFmtId="164" fontId="7" fillId="0" borderId="2" xfId="0" applyNumberFormat="1" applyFont="1" applyBorder="1"/>
    <xf numFmtId="165" fontId="7" fillId="4" borderId="2" xfId="0" applyNumberFormat="1" applyFont="1" applyFill="1" applyBorder="1"/>
    <xf numFmtId="0" fontId="16" fillId="0" borderId="3" xfId="0" applyFont="1" applyBorder="1" applyAlignment="1">
      <alignment horizontal="center" wrapText="1"/>
    </xf>
    <xf numFmtId="0" fontId="16" fillId="0" borderId="6" xfId="0" applyFont="1" applyBorder="1" applyAlignment="1">
      <alignment horizontal="center" wrapText="1"/>
    </xf>
    <xf numFmtId="0" fontId="16" fillId="0" borderId="4" xfId="0" applyFont="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3"/>
  <sheetViews>
    <sheetView tabSelected="1" zoomScaleNormal="100" workbookViewId="0">
      <selection activeCell="D36" sqref="D36"/>
    </sheetView>
  </sheetViews>
  <sheetFormatPr defaultRowHeight="15" x14ac:dyDescent="0.25"/>
  <cols>
    <col min="1" max="1" width="20.5703125" style="21" customWidth="1"/>
    <col min="2" max="2" width="11.28515625" style="20" customWidth="1"/>
    <col min="3" max="3" width="15.42578125" style="21" customWidth="1"/>
    <col min="4" max="4" width="13.28515625" style="21" customWidth="1"/>
    <col min="5" max="5" width="16.140625" style="54" customWidth="1"/>
    <col min="6" max="6" width="14.85546875" style="54" customWidth="1"/>
    <col min="7" max="7" width="15" style="54" customWidth="1"/>
    <col min="8" max="8" width="11.42578125" style="21" customWidth="1"/>
  </cols>
  <sheetData>
    <row r="1" spans="1:8" s="2" customFormat="1" ht="28.5" x14ac:dyDescent="0.45">
      <c r="A1" s="65" t="s">
        <v>83</v>
      </c>
      <c r="B1" s="65"/>
      <c r="C1" s="65"/>
      <c r="D1" s="65"/>
      <c r="E1" s="65"/>
      <c r="F1" s="65"/>
      <c r="G1" s="65"/>
      <c r="H1" s="66"/>
    </row>
    <row r="2" spans="1:8" s="9" customFormat="1" x14ac:dyDescent="0.25">
      <c r="A2" s="67" t="s">
        <v>48</v>
      </c>
      <c r="B2" s="67" t="s">
        <v>2</v>
      </c>
      <c r="C2" s="67"/>
      <c r="D2" s="67"/>
      <c r="E2" s="67"/>
      <c r="F2" s="68" t="s">
        <v>52</v>
      </c>
      <c r="G2" s="69" t="s">
        <v>2</v>
      </c>
      <c r="H2" s="70"/>
    </row>
    <row r="3" spans="1:8" s="9" customFormat="1" x14ac:dyDescent="0.25">
      <c r="A3" s="67" t="s">
        <v>49</v>
      </c>
      <c r="B3" s="67" t="s">
        <v>2</v>
      </c>
      <c r="C3" s="67"/>
      <c r="D3" s="67"/>
      <c r="E3" s="67"/>
      <c r="F3" s="68" t="s">
        <v>50</v>
      </c>
      <c r="G3" s="69" t="s">
        <v>2</v>
      </c>
      <c r="H3" s="70"/>
    </row>
    <row r="4" spans="1:8" s="9" customFormat="1" x14ac:dyDescent="0.25">
      <c r="A4" s="67" t="s">
        <v>51</v>
      </c>
      <c r="B4" s="71" t="s">
        <v>2</v>
      </c>
      <c r="C4" s="67"/>
      <c r="D4" s="67"/>
      <c r="E4" s="67"/>
      <c r="F4" s="13" t="s">
        <v>82</v>
      </c>
      <c r="G4" s="72" t="s">
        <v>2</v>
      </c>
      <c r="H4" s="70"/>
    </row>
    <row r="5" spans="1:8" s="9" customFormat="1" x14ac:dyDescent="0.25">
      <c r="A5" s="67" t="s">
        <v>99</v>
      </c>
      <c r="B5" s="67"/>
      <c r="C5" s="67"/>
      <c r="D5" s="67"/>
      <c r="E5" s="73"/>
      <c r="F5" s="73"/>
      <c r="G5" s="74"/>
      <c r="H5" s="70"/>
    </row>
    <row r="6" spans="1:8" s="9" customFormat="1" x14ac:dyDescent="0.25">
      <c r="A6" s="67"/>
      <c r="B6" s="67"/>
      <c r="C6" s="67"/>
      <c r="D6" s="67"/>
      <c r="E6" s="73"/>
      <c r="F6" s="73"/>
      <c r="G6" s="74"/>
      <c r="H6" s="70"/>
    </row>
    <row r="7" spans="1:8" ht="23.25" x14ac:dyDescent="0.35">
      <c r="A7" s="75" t="s">
        <v>9</v>
      </c>
      <c r="E7" s="14" t="s">
        <v>84</v>
      </c>
      <c r="F7" s="22" t="s">
        <v>79</v>
      </c>
      <c r="G7" s="23">
        <v>1826</v>
      </c>
    </row>
    <row r="8" spans="1:8" s="6" customFormat="1" ht="30" x14ac:dyDescent="0.25">
      <c r="A8" s="24" t="s">
        <v>80</v>
      </c>
      <c r="B8" s="25">
        <v>72566.98</v>
      </c>
      <c r="C8" s="26"/>
      <c r="D8" s="27"/>
      <c r="E8" s="28" t="s">
        <v>85</v>
      </c>
      <c r="F8" s="29" t="s">
        <v>79</v>
      </c>
      <c r="G8" s="23">
        <v>1931</v>
      </c>
      <c r="H8" s="30"/>
    </row>
    <row r="9" spans="1:8" s="5" customFormat="1" ht="60" x14ac:dyDescent="0.25">
      <c r="A9" s="76"/>
      <c r="B9" s="77" t="s">
        <v>3</v>
      </c>
      <c r="C9" s="78"/>
      <c r="D9" s="78" t="s">
        <v>27</v>
      </c>
      <c r="E9" s="79" t="s">
        <v>28</v>
      </c>
      <c r="F9" s="80" t="s">
        <v>24</v>
      </c>
      <c r="G9" s="76" t="s">
        <v>25</v>
      </c>
      <c r="H9" s="81" t="s">
        <v>1</v>
      </c>
    </row>
    <row r="10" spans="1:8" s="5" customFormat="1" ht="15" customHeight="1" x14ac:dyDescent="0.25">
      <c r="A10" s="31" t="s">
        <v>0</v>
      </c>
      <c r="B10" s="32" t="s">
        <v>29</v>
      </c>
      <c r="C10" s="82" t="s">
        <v>89</v>
      </c>
      <c r="D10" s="33">
        <v>0</v>
      </c>
      <c r="E10" s="34">
        <v>0</v>
      </c>
      <c r="F10" s="33">
        <f t="shared" ref="F10:F11" si="0">SUM(E10/$G$7)</f>
        <v>0</v>
      </c>
      <c r="G10" s="3">
        <f t="shared" ref="G10:G11" si="1">SUM(D10+F10)</f>
        <v>0</v>
      </c>
      <c r="H10" s="81"/>
    </row>
    <row r="11" spans="1:8" s="5" customFormat="1" x14ac:dyDescent="0.25">
      <c r="A11" s="76"/>
      <c r="B11" s="32" t="s">
        <v>30</v>
      </c>
      <c r="C11" s="82"/>
      <c r="D11" s="33">
        <v>0</v>
      </c>
      <c r="E11" s="34">
        <v>0</v>
      </c>
      <c r="F11" s="33">
        <f t="shared" si="0"/>
        <v>0</v>
      </c>
      <c r="G11" s="3">
        <f t="shared" si="1"/>
        <v>0</v>
      </c>
      <c r="H11" s="81"/>
    </row>
    <row r="12" spans="1:8" s="5" customFormat="1" ht="15" customHeight="1" x14ac:dyDescent="0.25">
      <c r="A12" s="83"/>
      <c r="B12" s="32" t="s">
        <v>31</v>
      </c>
      <c r="C12" s="82" t="s">
        <v>89</v>
      </c>
      <c r="D12" s="33">
        <v>0</v>
      </c>
      <c r="E12" s="34">
        <v>0</v>
      </c>
      <c r="F12" s="33">
        <f t="shared" ref="F12:F24" si="2">SUM(E12/$G$7)</f>
        <v>0</v>
      </c>
      <c r="G12" s="3">
        <f t="shared" ref="G12:G15" si="3">SUM(D12+F12)</f>
        <v>0</v>
      </c>
      <c r="H12" s="12">
        <v>0</v>
      </c>
    </row>
    <row r="13" spans="1:8" s="5" customFormat="1" x14ac:dyDescent="0.25">
      <c r="A13" s="76"/>
      <c r="B13" s="32" t="s">
        <v>32</v>
      </c>
      <c r="C13" s="78"/>
      <c r="D13" s="33">
        <v>0</v>
      </c>
      <c r="E13" s="34">
        <v>0</v>
      </c>
      <c r="F13" s="33">
        <f t="shared" si="2"/>
        <v>0</v>
      </c>
      <c r="G13" s="3">
        <f t="shared" si="3"/>
        <v>0</v>
      </c>
      <c r="H13" s="12">
        <v>0</v>
      </c>
    </row>
    <row r="14" spans="1:8" s="5" customFormat="1" x14ac:dyDescent="0.25">
      <c r="A14" s="76"/>
      <c r="B14" s="32" t="s">
        <v>33</v>
      </c>
      <c r="C14" s="78"/>
      <c r="D14" s="33">
        <v>0</v>
      </c>
      <c r="E14" s="34">
        <v>0</v>
      </c>
      <c r="F14" s="33">
        <f t="shared" si="2"/>
        <v>0</v>
      </c>
      <c r="G14" s="3">
        <f t="shared" si="3"/>
        <v>0</v>
      </c>
      <c r="H14" s="12">
        <v>0</v>
      </c>
    </row>
    <row r="15" spans="1:8" s="5" customFormat="1" x14ac:dyDescent="0.25">
      <c r="A15" s="76"/>
      <c r="B15" s="32" t="s">
        <v>34</v>
      </c>
      <c r="C15" s="78"/>
      <c r="D15" s="33">
        <v>0</v>
      </c>
      <c r="E15" s="34">
        <v>0</v>
      </c>
      <c r="F15" s="33">
        <f t="shared" si="2"/>
        <v>0</v>
      </c>
      <c r="G15" s="3">
        <f t="shared" si="3"/>
        <v>0</v>
      </c>
      <c r="H15" s="12">
        <v>0</v>
      </c>
    </row>
    <row r="16" spans="1:8" x14ac:dyDescent="0.25">
      <c r="A16" s="31"/>
      <c r="B16" s="35" t="s">
        <v>35</v>
      </c>
      <c r="C16" s="36"/>
      <c r="D16" s="33">
        <v>0</v>
      </c>
      <c r="E16" s="34">
        <v>0</v>
      </c>
      <c r="F16" s="33">
        <f t="shared" si="2"/>
        <v>0</v>
      </c>
      <c r="G16" s="3">
        <f>SUM(D16+F16)</f>
        <v>0</v>
      </c>
      <c r="H16" s="12">
        <v>0</v>
      </c>
    </row>
    <row r="17" spans="1:8" x14ac:dyDescent="0.25">
      <c r="A17" s="31"/>
      <c r="B17" s="35" t="s">
        <v>36</v>
      </c>
      <c r="C17" s="36"/>
      <c r="D17" s="33">
        <v>0</v>
      </c>
      <c r="E17" s="34">
        <v>0</v>
      </c>
      <c r="F17" s="33">
        <f t="shared" si="2"/>
        <v>0</v>
      </c>
      <c r="G17" s="3">
        <f t="shared" ref="G17:G27" si="4">SUM(D17+F17)</f>
        <v>0</v>
      </c>
      <c r="H17" s="12">
        <v>0</v>
      </c>
    </row>
    <row r="18" spans="1:8" x14ac:dyDescent="0.25">
      <c r="A18" s="31"/>
      <c r="B18" s="35" t="s">
        <v>37</v>
      </c>
      <c r="C18" s="36"/>
      <c r="D18" s="33">
        <v>0</v>
      </c>
      <c r="E18" s="34">
        <v>0</v>
      </c>
      <c r="F18" s="33">
        <f t="shared" si="2"/>
        <v>0</v>
      </c>
      <c r="G18" s="3">
        <f t="shared" si="4"/>
        <v>0</v>
      </c>
      <c r="H18" s="12">
        <v>0</v>
      </c>
    </row>
    <row r="19" spans="1:8" x14ac:dyDescent="0.25">
      <c r="A19" s="31"/>
      <c r="B19" s="35" t="s">
        <v>38</v>
      </c>
      <c r="C19" s="37"/>
      <c r="D19" s="33">
        <v>0</v>
      </c>
      <c r="E19" s="34">
        <v>0</v>
      </c>
      <c r="F19" s="33">
        <f t="shared" si="2"/>
        <v>0</v>
      </c>
      <c r="G19" s="3">
        <f t="shared" si="4"/>
        <v>0</v>
      </c>
      <c r="H19" s="12">
        <v>0</v>
      </c>
    </row>
    <row r="20" spans="1:8" x14ac:dyDescent="0.25">
      <c r="A20" s="31"/>
      <c r="B20" s="35" t="s">
        <v>39</v>
      </c>
      <c r="C20" s="37"/>
      <c r="D20" s="33">
        <v>0</v>
      </c>
      <c r="E20" s="34">
        <v>0</v>
      </c>
      <c r="F20" s="33">
        <f t="shared" si="2"/>
        <v>0</v>
      </c>
      <c r="G20" s="3">
        <f t="shared" si="4"/>
        <v>0</v>
      </c>
      <c r="H20" s="12">
        <v>0</v>
      </c>
    </row>
    <row r="21" spans="1:8" s="1" customFormat="1" x14ac:dyDescent="0.25">
      <c r="A21" s="84" t="s">
        <v>2</v>
      </c>
      <c r="B21" s="35" t="s">
        <v>40</v>
      </c>
      <c r="C21" s="85"/>
      <c r="D21" s="33">
        <v>0</v>
      </c>
      <c r="E21" s="34">
        <v>0</v>
      </c>
      <c r="F21" s="33">
        <f t="shared" si="2"/>
        <v>0</v>
      </c>
      <c r="G21" s="3">
        <f t="shared" si="4"/>
        <v>0</v>
      </c>
      <c r="H21" s="12">
        <v>0</v>
      </c>
    </row>
    <row r="22" spans="1:8" x14ac:dyDescent="0.25">
      <c r="A22" s="31"/>
      <c r="B22" s="35" t="s">
        <v>41</v>
      </c>
      <c r="C22" s="37"/>
      <c r="D22" s="33">
        <v>0</v>
      </c>
      <c r="E22" s="34">
        <v>0</v>
      </c>
      <c r="F22" s="33">
        <f t="shared" si="2"/>
        <v>0</v>
      </c>
      <c r="G22" s="3">
        <f t="shared" si="4"/>
        <v>0</v>
      </c>
      <c r="H22" s="12">
        <v>0</v>
      </c>
    </row>
    <row r="23" spans="1:8" x14ac:dyDescent="0.25">
      <c r="A23" s="31"/>
      <c r="B23" s="38" t="s">
        <v>42</v>
      </c>
      <c r="C23" s="39"/>
      <c r="D23" s="40">
        <v>0</v>
      </c>
      <c r="E23" s="34">
        <v>0</v>
      </c>
      <c r="F23" s="33">
        <f t="shared" si="2"/>
        <v>0</v>
      </c>
      <c r="G23" s="3">
        <f t="shared" si="4"/>
        <v>0</v>
      </c>
      <c r="H23" s="12">
        <v>0</v>
      </c>
    </row>
    <row r="24" spans="1:8" x14ac:dyDescent="0.25">
      <c r="A24" s="31"/>
      <c r="B24" s="38" t="s">
        <v>43</v>
      </c>
      <c r="C24" s="39"/>
      <c r="D24" s="40">
        <v>0</v>
      </c>
      <c r="E24" s="34">
        <v>0</v>
      </c>
      <c r="F24" s="33">
        <f t="shared" si="2"/>
        <v>0</v>
      </c>
      <c r="G24" s="3">
        <f>SUM(D24+F24)</f>
        <v>0</v>
      </c>
      <c r="H24" s="12">
        <v>0</v>
      </c>
    </row>
    <row r="25" spans="1:8" x14ac:dyDescent="0.25">
      <c r="A25" s="31"/>
      <c r="B25" s="41" t="s">
        <v>44</v>
      </c>
      <c r="C25" s="42"/>
      <c r="D25" s="40">
        <v>0</v>
      </c>
      <c r="E25" s="34">
        <v>0</v>
      </c>
      <c r="F25" s="43">
        <f>SUM(E25/$G$8)</f>
        <v>0</v>
      </c>
      <c r="G25" s="3">
        <f t="shared" si="4"/>
        <v>0</v>
      </c>
      <c r="H25" s="12">
        <v>0</v>
      </c>
    </row>
    <row r="26" spans="1:8" x14ac:dyDescent="0.25">
      <c r="A26" s="31"/>
      <c r="B26" s="41" t="s">
        <v>45</v>
      </c>
      <c r="C26" s="42"/>
      <c r="D26" s="40">
        <v>0</v>
      </c>
      <c r="E26" s="34">
        <v>0</v>
      </c>
      <c r="F26" s="43">
        <f t="shared" ref="F26:F27" si="5">SUM(E26/$G$8)</f>
        <v>0</v>
      </c>
      <c r="G26" s="3">
        <f t="shared" si="4"/>
        <v>0</v>
      </c>
      <c r="H26" s="12">
        <v>0</v>
      </c>
    </row>
    <row r="27" spans="1:8" x14ac:dyDescent="0.25">
      <c r="A27" s="31"/>
      <c r="B27" s="41" t="s">
        <v>46</v>
      </c>
      <c r="C27" s="42"/>
      <c r="D27" s="40">
        <v>0</v>
      </c>
      <c r="E27" s="44">
        <v>0</v>
      </c>
      <c r="F27" s="43">
        <f t="shared" si="5"/>
        <v>0</v>
      </c>
      <c r="G27" s="3">
        <f t="shared" si="4"/>
        <v>0</v>
      </c>
      <c r="H27" s="12">
        <v>0</v>
      </c>
    </row>
    <row r="28" spans="1:8" x14ac:dyDescent="0.25">
      <c r="A28" s="31"/>
      <c r="B28" s="41"/>
      <c r="C28" s="42"/>
      <c r="D28" s="40"/>
      <c r="E28" s="44"/>
      <c r="F28" s="43"/>
      <c r="G28" s="3"/>
      <c r="H28" s="12"/>
    </row>
    <row r="29" spans="1:8" s="1" customFormat="1" x14ac:dyDescent="0.25">
      <c r="A29" s="84" t="s">
        <v>4</v>
      </c>
      <c r="B29" s="86"/>
      <c r="C29" s="84"/>
      <c r="D29" s="87"/>
      <c r="E29" s="88"/>
      <c r="F29" s="87"/>
      <c r="G29" s="87">
        <f>SUM(G10:G28)</f>
        <v>0</v>
      </c>
      <c r="H29" s="89">
        <f>SUM(H12:H27)</f>
        <v>0</v>
      </c>
    </row>
    <row r="30" spans="1:8" s="1" customFormat="1" x14ac:dyDescent="0.25">
      <c r="A30" s="90"/>
      <c r="B30" s="91"/>
      <c r="C30" s="90"/>
      <c r="D30" s="92"/>
      <c r="E30" s="93"/>
      <c r="F30" s="92"/>
      <c r="G30" s="92"/>
      <c r="H30" s="89"/>
    </row>
    <row r="31" spans="1:8" s="120" customFormat="1" ht="28.5" x14ac:dyDescent="0.45">
      <c r="A31" s="117" t="s">
        <v>15</v>
      </c>
      <c r="B31" s="118"/>
      <c r="C31" s="117"/>
      <c r="D31" s="117"/>
      <c r="E31" s="119"/>
      <c r="F31" s="119"/>
      <c r="G31" s="119"/>
      <c r="H31" s="117"/>
    </row>
    <row r="32" spans="1:8" x14ac:dyDescent="0.25">
      <c r="A32" s="94" t="s">
        <v>22</v>
      </c>
      <c r="B32" s="95"/>
      <c r="C32" s="96"/>
      <c r="D32" s="96"/>
      <c r="E32" s="68"/>
      <c r="F32" s="68"/>
      <c r="G32" s="68"/>
      <c r="H32" s="96"/>
    </row>
    <row r="33" spans="1:8" s="5" customFormat="1" ht="45" x14ac:dyDescent="0.25">
      <c r="A33" s="97" t="s">
        <v>16</v>
      </c>
      <c r="B33" s="98" t="s">
        <v>6</v>
      </c>
      <c r="C33" s="99">
        <f>B8</f>
        <v>72566.98</v>
      </c>
      <c r="D33" s="76"/>
      <c r="E33" s="100"/>
      <c r="F33" s="100"/>
      <c r="G33" s="76" t="s">
        <v>17</v>
      </c>
      <c r="H33" s="100" t="s">
        <v>13</v>
      </c>
    </row>
    <row r="34" spans="1:8" s="5" customFormat="1" x14ac:dyDescent="0.25">
      <c r="A34" s="97"/>
      <c r="B34" s="83"/>
      <c r="C34" s="76"/>
      <c r="D34" s="76"/>
      <c r="E34" s="100"/>
      <c r="F34" s="100"/>
      <c r="G34" s="76"/>
      <c r="H34" s="100"/>
    </row>
    <row r="35" spans="1:8" x14ac:dyDescent="0.25">
      <c r="A35" s="31"/>
      <c r="B35" s="45"/>
      <c r="C35" s="31"/>
      <c r="D35" s="31"/>
      <c r="E35" s="3"/>
      <c r="F35" s="3"/>
      <c r="G35" s="3"/>
      <c r="H35" s="31"/>
    </row>
    <row r="36" spans="1:8" x14ac:dyDescent="0.25">
      <c r="A36" s="31" t="s">
        <v>14</v>
      </c>
      <c r="B36" s="46" t="s">
        <v>18</v>
      </c>
      <c r="C36" s="47"/>
      <c r="D36" s="31"/>
      <c r="E36" s="3"/>
      <c r="F36" s="3"/>
      <c r="G36" s="3">
        <f>SUM(G29)</f>
        <v>0</v>
      </c>
      <c r="H36" s="4">
        <f>SUM(C33*G36*3/80)</f>
        <v>0</v>
      </c>
    </row>
    <row r="37" spans="1:8" s="6" customFormat="1" ht="30" x14ac:dyDescent="0.25">
      <c r="A37" s="48" t="s">
        <v>8</v>
      </c>
      <c r="B37" s="49"/>
      <c r="C37" s="48"/>
      <c r="D37" s="48"/>
      <c r="E37" s="50"/>
      <c r="F37" s="50"/>
      <c r="G37" s="15"/>
      <c r="H37" s="17">
        <f>'Arrears Sheet'!J33</f>
        <v>-888.8</v>
      </c>
    </row>
    <row r="38" spans="1:8" s="1" customFormat="1" x14ac:dyDescent="0.25">
      <c r="A38" s="31"/>
      <c r="B38" s="45"/>
      <c r="C38" s="31"/>
      <c r="D38" s="31"/>
      <c r="E38" s="3"/>
      <c r="F38" s="3"/>
      <c r="G38" s="3"/>
      <c r="H38" s="4"/>
    </row>
    <row r="39" spans="1:8" x14ac:dyDescent="0.25">
      <c r="A39" s="101" t="s">
        <v>7</v>
      </c>
      <c r="B39" s="51"/>
      <c r="C39" s="52"/>
      <c r="D39" s="52"/>
      <c r="E39" s="53"/>
      <c r="F39" s="53"/>
      <c r="G39" s="53"/>
      <c r="H39" s="102">
        <f>SUM(H36-H37)</f>
        <v>888.8</v>
      </c>
    </row>
    <row r="40" spans="1:8" x14ac:dyDescent="0.25">
      <c r="A40" s="96"/>
      <c r="H40" s="55"/>
    </row>
    <row r="41" spans="1:8" s="1" customFormat="1" ht="30" x14ac:dyDescent="0.25">
      <c r="A41" s="103" t="s">
        <v>10</v>
      </c>
      <c r="B41" s="86" t="s">
        <v>6</v>
      </c>
      <c r="C41" s="99">
        <f>B8</f>
        <v>72566.98</v>
      </c>
      <c r="D41" s="76" t="s">
        <v>26</v>
      </c>
      <c r="E41" s="104">
        <v>40578.639999999999</v>
      </c>
      <c r="F41" s="87"/>
      <c r="G41" s="76" t="s">
        <v>17</v>
      </c>
      <c r="H41" s="84" t="s">
        <v>5</v>
      </c>
    </row>
    <row r="42" spans="1:8" x14ac:dyDescent="0.25">
      <c r="A42" s="31" t="s">
        <v>19</v>
      </c>
      <c r="B42" s="45"/>
      <c r="C42" s="31"/>
      <c r="D42" s="31"/>
      <c r="E42" s="3"/>
      <c r="F42" s="3"/>
      <c r="G42" s="3"/>
      <c r="H42" s="31"/>
    </row>
    <row r="43" spans="1:8" x14ac:dyDescent="0.25">
      <c r="A43" s="31" t="s">
        <v>20</v>
      </c>
      <c r="B43" s="45"/>
      <c r="C43" s="31"/>
      <c r="D43" s="31"/>
      <c r="E43" s="3"/>
      <c r="F43" s="3"/>
      <c r="G43" s="3"/>
      <c r="H43" s="31"/>
    </row>
    <row r="44" spans="1:8" x14ac:dyDescent="0.25">
      <c r="A44" s="31" t="s">
        <v>11</v>
      </c>
      <c r="B44" s="56">
        <f>IF(C41&gt;=E41,E41,C41)</f>
        <v>40578.639999999999</v>
      </c>
      <c r="C44" s="31"/>
      <c r="D44" s="57" t="s">
        <v>2</v>
      </c>
      <c r="E44" s="3" t="s">
        <v>2</v>
      </c>
      <c r="F44" s="57"/>
      <c r="G44" s="3">
        <f>SUM(G29)</f>
        <v>0</v>
      </c>
      <c r="H44" s="105">
        <f>SUM(B44*G44*1/200)</f>
        <v>0</v>
      </c>
    </row>
    <row r="45" spans="1:8" s="7" customFormat="1" x14ac:dyDescent="0.25">
      <c r="A45" s="31" t="s">
        <v>12</v>
      </c>
      <c r="B45" s="106">
        <f>IF(C41&lt;E41,0,C41-E41)</f>
        <v>31988.34</v>
      </c>
      <c r="C45" s="31" t="s">
        <v>21</v>
      </c>
      <c r="D45" s="107"/>
      <c r="E45" s="108"/>
      <c r="F45" s="108"/>
      <c r="G45" s="3">
        <f>SUM(G29)</f>
        <v>0</v>
      </c>
      <c r="H45" s="109">
        <f>SUM(B45*G45/80)</f>
        <v>0</v>
      </c>
    </row>
    <row r="46" spans="1:8" x14ac:dyDescent="0.25">
      <c r="A46" s="58"/>
      <c r="B46" s="59"/>
      <c r="C46" s="58"/>
      <c r="D46" s="58"/>
      <c r="E46" s="60"/>
      <c r="F46" s="60"/>
      <c r="G46" s="60"/>
      <c r="H46" s="110"/>
    </row>
    <row r="47" spans="1:8" s="1" customFormat="1" x14ac:dyDescent="0.25">
      <c r="A47" s="111" t="s">
        <v>23</v>
      </c>
      <c r="B47" s="112"/>
      <c r="C47" s="111"/>
      <c r="D47" s="111"/>
      <c r="E47" s="113"/>
      <c r="F47" s="113"/>
      <c r="G47" s="113"/>
      <c r="H47" s="114">
        <f>SUM(H44:H45)</f>
        <v>0</v>
      </c>
    </row>
    <row r="48" spans="1:8" ht="15.75" thickBot="1" x14ac:dyDescent="0.3">
      <c r="A48" s="61"/>
      <c r="B48" s="62"/>
      <c r="C48" s="61"/>
      <c r="D48" s="61"/>
      <c r="E48" s="63"/>
      <c r="F48" s="63"/>
      <c r="G48" s="63"/>
      <c r="H48" s="61"/>
    </row>
    <row r="49" spans="1:8" ht="15.75" thickTop="1" x14ac:dyDescent="0.25">
      <c r="A49" s="58"/>
      <c r="B49" s="64"/>
      <c r="C49" s="58"/>
      <c r="D49" s="58"/>
      <c r="E49" s="60"/>
      <c r="F49" s="60"/>
      <c r="G49" s="60"/>
      <c r="H49" s="58"/>
    </row>
    <row r="50" spans="1:8" x14ac:dyDescent="0.25">
      <c r="A50" s="58"/>
      <c r="B50" s="64"/>
      <c r="C50" s="58"/>
      <c r="D50" s="58"/>
      <c r="E50" s="60"/>
      <c r="F50" s="60"/>
      <c r="G50" s="60"/>
      <c r="H50" s="58"/>
    </row>
    <row r="51" spans="1:8" ht="58.5" customHeight="1" x14ac:dyDescent="0.25">
      <c r="A51" s="156" t="s">
        <v>86</v>
      </c>
      <c r="B51" s="157"/>
      <c r="C51" s="157"/>
      <c r="D51" s="157"/>
      <c r="E51" s="157"/>
      <c r="F51" s="157"/>
      <c r="G51" s="157"/>
      <c r="H51" s="158"/>
    </row>
    <row r="53" spans="1:8" ht="14.25" customHeight="1" x14ac:dyDescent="0.25"/>
  </sheetData>
  <mergeCells count="3">
    <mergeCell ref="B36:C36"/>
    <mergeCell ref="A1:G1"/>
    <mergeCell ref="A51:H51"/>
  </mergeCells>
  <phoneticPr fontId="6" type="noConversion"/>
  <pageMargins left="0.70866141732283472" right="0.70866141732283472" top="0.74803149606299213" bottom="0.74803149606299213" header="0.31496062992125984" footer="0.31496062992125984"/>
  <pageSetup orientation="landscape" r:id="rId1"/>
  <headerFooter>
    <oddHeader>&amp;RPart-time Template:  Tutor  Benefit Statement</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B11" sqref="B11"/>
    </sheetView>
  </sheetViews>
  <sheetFormatPr defaultRowHeight="15" x14ac:dyDescent="0.25"/>
  <cols>
    <col min="1" max="1" width="5.5703125" style="8" customWidth="1"/>
    <col min="2" max="2" width="24.7109375" bestFit="1" customWidth="1"/>
  </cols>
  <sheetData>
    <row r="1" spans="1:8" x14ac:dyDescent="0.25">
      <c r="A1" s="121" t="s">
        <v>47</v>
      </c>
      <c r="B1" s="121"/>
    </row>
    <row r="3" spans="1:8" s="8" customFormat="1" ht="36" customHeight="1" x14ac:dyDescent="0.25">
      <c r="A3" s="8">
        <v>1</v>
      </c>
      <c r="B3" s="18" t="s">
        <v>104</v>
      </c>
      <c r="C3" s="18"/>
      <c r="D3" s="18"/>
      <c r="E3" s="18"/>
      <c r="F3" s="18"/>
      <c r="G3" s="18"/>
      <c r="H3" s="18"/>
    </row>
    <row r="4" spans="1:8" x14ac:dyDescent="0.25">
      <c r="A4" s="8">
        <v>2</v>
      </c>
      <c r="B4" s="122" t="s">
        <v>100</v>
      </c>
      <c r="C4" s="122"/>
      <c r="D4" s="122"/>
      <c r="E4" s="122"/>
      <c r="F4" s="122"/>
      <c r="G4" s="122"/>
      <c r="H4" s="122"/>
    </row>
    <row r="5" spans="1:8" x14ac:dyDescent="0.25">
      <c r="A5" s="8">
        <v>3</v>
      </c>
      <c r="B5" s="122" t="s">
        <v>101</v>
      </c>
      <c r="C5" s="122"/>
      <c r="D5" s="122"/>
      <c r="E5" s="122"/>
      <c r="F5" s="122"/>
      <c r="G5" s="122"/>
      <c r="H5" s="122"/>
    </row>
    <row r="6" spans="1:8" x14ac:dyDescent="0.25">
      <c r="A6" s="8">
        <v>4</v>
      </c>
      <c r="B6" s="122" t="s">
        <v>102</v>
      </c>
      <c r="C6" s="122"/>
      <c r="D6" s="122"/>
      <c r="E6" s="122"/>
      <c r="F6" s="122"/>
      <c r="G6" s="122"/>
      <c r="H6" s="122"/>
    </row>
    <row r="7" spans="1:8" ht="33.75" customHeight="1" x14ac:dyDescent="0.25">
      <c r="A7" s="8">
        <v>5</v>
      </c>
      <c r="B7" s="18" t="s">
        <v>103</v>
      </c>
      <c r="C7" s="18"/>
      <c r="D7" s="18"/>
      <c r="E7" s="18"/>
      <c r="F7" s="18"/>
      <c r="G7" s="18"/>
      <c r="H7" s="18"/>
    </row>
  </sheetData>
  <mergeCells count="6">
    <mergeCell ref="B3:H3"/>
    <mergeCell ref="A1:B1"/>
    <mergeCell ref="B4:H4"/>
    <mergeCell ref="B5:H5"/>
    <mergeCell ref="B6:H6"/>
    <mergeCell ref="B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4" zoomScaleNormal="100" workbookViewId="0">
      <selection activeCell="F32" sqref="F32"/>
    </sheetView>
  </sheetViews>
  <sheetFormatPr defaultRowHeight="15" x14ac:dyDescent="0.25"/>
  <cols>
    <col min="1" max="1" width="17" style="21" bestFit="1" customWidth="1"/>
    <col min="2" max="2" width="13.28515625" style="21" customWidth="1"/>
    <col min="3" max="3" width="11" style="21" customWidth="1"/>
    <col min="4" max="4" width="11.42578125" style="21" customWidth="1"/>
    <col min="5" max="5" width="11.7109375" style="21" customWidth="1"/>
    <col min="6" max="6" width="10.85546875" style="21" bestFit="1" customWidth="1"/>
    <col min="7" max="7" width="12" style="21" bestFit="1" customWidth="1"/>
    <col min="8" max="8" width="13.7109375" style="21" customWidth="1"/>
    <col min="9" max="9" width="11.42578125" style="21" customWidth="1"/>
    <col min="10" max="10" width="13.28515625" style="21" customWidth="1"/>
    <col min="257" max="257" width="17" bestFit="1" customWidth="1"/>
    <col min="258" max="258" width="15.85546875" bestFit="1" customWidth="1"/>
    <col min="259" max="259" width="14.28515625" bestFit="1" customWidth="1"/>
    <col min="260" max="260" width="11.28515625" bestFit="1" customWidth="1"/>
    <col min="261" max="261" width="12" bestFit="1" customWidth="1"/>
    <col min="262" max="262" width="10.85546875" bestFit="1" customWidth="1"/>
    <col min="263" max="263" width="12" bestFit="1" customWidth="1"/>
    <col min="264" max="264" width="13.7109375" customWidth="1"/>
    <col min="265" max="265" width="11.42578125" customWidth="1"/>
    <col min="266" max="266" width="11.140625" customWidth="1"/>
    <col min="513" max="513" width="17" bestFit="1" customWidth="1"/>
    <col min="514" max="514" width="15.85546875" bestFit="1" customWidth="1"/>
    <col min="515" max="515" width="14.28515625" bestFit="1" customWidth="1"/>
    <col min="516" max="516" width="11.28515625" bestFit="1" customWidth="1"/>
    <col min="517" max="517" width="12" bestFit="1" customWidth="1"/>
    <col min="518" max="518" width="10.85546875" bestFit="1" customWidth="1"/>
    <col min="519" max="519" width="12" bestFit="1" customWidth="1"/>
    <col min="520" max="520" width="13.7109375" customWidth="1"/>
    <col min="521" max="521" width="11.42578125" customWidth="1"/>
    <col min="522" max="522" width="11.140625" customWidth="1"/>
    <col min="769" max="769" width="17" bestFit="1" customWidth="1"/>
    <col min="770" max="770" width="15.85546875" bestFit="1" customWidth="1"/>
    <col min="771" max="771" width="14.28515625" bestFit="1" customWidth="1"/>
    <col min="772" max="772" width="11.28515625" bestFit="1" customWidth="1"/>
    <col min="773" max="773" width="12" bestFit="1" customWidth="1"/>
    <col min="774" max="774" width="10.85546875" bestFit="1" customWidth="1"/>
    <col min="775" max="775" width="12" bestFit="1" customWidth="1"/>
    <col min="776" max="776" width="13.7109375" customWidth="1"/>
    <col min="777" max="777" width="11.42578125" customWidth="1"/>
    <col min="778" max="778" width="11.140625" customWidth="1"/>
    <col min="1025" max="1025" width="17" bestFit="1" customWidth="1"/>
    <col min="1026" max="1026" width="15.85546875" bestFit="1" customWidth="1"/>
    <col min="1027" max="1027" width="14.28515625" bestFit="1" customWidth="1"/>
    <col min="1028" max="1028" width="11.28515625" bestFit="1" customWidth="1"/>
    <col min="1029" max="1029" width="12" bestFit="1" customWidth="1"/>
    <col min="1030" max="1030" width="10.85546875" bestFit="1" customWidth="1"/>
    <col min="1031" max="1031" width="12" bestFit="1" customWidth="1"/>
    <col min="1032" max="1032" width="13.7109375" customWidth="1"/>
    <col min="1033" max="1033" width="11.42578125" customWidth="1"/>
    <col min="1034" max="1034" width="11.140625" customWidth="1"/>
    <col min="1281" max="1281" width="17" bestFit="1" customWidth="1"/>
    <col min="1282" max="1282" width="15.85546875" bestFit="1" customWidth="1"/>
    <col min="1283" max="1283" width="14.28515625" bestFit="1" customWidth="1"/>
    <col min="1284" max="1284" width="11.28515625" bestFit="1" customWidth="1"/>
    <col min="1285" max="1285" width="12" bestFit="1" customWidth="1"/>
    <col min="1286" max="1286" width="10.85546875" bestFit="1" customWidth="1"/>
    <col min="1287" max="1287" width="12" bestFit="1" customWidth="1"/>
    <col min="1288" max="1288" width="13.7109375" customWidth="1"/>
    <col min="1289" max="1289" width="11.42578125" customWidth="1"/>
    <col min="1290" max="1290" width="11.140625" customWidth="1"/>
    <col min="1537" max="1537" width="17" bestFit="1" customWidth="1"/>
    <col min="1538" max="1538" width="15.85546875" bestFit="1" customWidth="1"/>
    <col min="1539" max="1539" width="14.28515625" bestFit="1" customWidth="1"/>
    <col min="1540" max="1540" width="11.28515625" bestFit="1" customWidth="1"/>
    <col min="1541" max="1541" width="12" bestFit="1" customWidth="1"/>
    <col min="1542" max="1542" width="10.85546875" bestFit="1" customWidth="1"/>
    <col min="1543" max="1543" width="12" bestFit="1" customWidth="1"/>
    <col min="1544" max="1544" width="13.7109375" customWidth="1"/>
    <col min="1545" max="1545" width="11.42578125" customWidth="1"/>
    <col min="1546" max="1546" width="11.140625" customWidth="1"/>
    <col min="1793" max="1793" width="17" bestFit="1" customWidth="1"/>
    <col min="1794" max="1794" width="15.85546875" bestFit="1" customWidth="1"/>
    <col min="1795" max="1795" width="14.28515625" bestFit="1" customWidth="1"/>
    <col min="1796" max="1796" width="11.28515625" bestFit="1" customWidth="1"/>
    <col min="1797" max="1797" width="12" bestFit="1" customWidth="1"/>
    <col min="1798" max="1798" width="10.85546875" bestFit="1" customWidth="1"/>
    <col min="1799" max="1799" width="12" bestFit="1" customWidth="1"/>
    <col min="1800" max="1800" width="13.7109375" customWidth="1"/>
    <col min="1801" max="1801" width="11.42578125" customWidth="1"/>
    <col min="1802" max="1802" width="11.140625" customWidth="1"/>
    <col min="2049" max="2049" width="17" bestFit="1" customWidth="1"/>
    <col min="2050" max="2050" width="15.85546875" bestFit="1" customWidth="1"/>
    <col min="2051" max="2051" width="14.28515625" bestFit="1" customWidth="1"/>
    <col min="2052" max="2052" width="11.28515625" bestFit="1" customWidth="1"/>
    <col min="2053" max="2053" width="12" bestFit="1" customWidth="1"/>
    <col min="2054" max="2054" width="10.85546875" bestFit="1" customWidth="1"/>
    <col min="2055" max="2055" width="12" bestFit="1" customWidth="1"/>
    <col min="2056" max="2056" width="13.7109375" customWidth="1"/>
    <col min="2057" max="2057" width="11.42578125" customWidth="1"/>
    <col min="2058" max="2058" width="11.140625" customWidth="1"/>
    <col min="2305" max="2305" width="17" bestFit="1" customWidth="1"/>
    <col min="2306" max="2306" width="15.85546875" bestFit="1" customWidth="1"/>
    <col min="2307" max="2307" width="14.28515625" bestFit="1" customWidth="1"/>
    <col min="2308" max="2308" width="11.28515625" bestFit="1" customWidth="1"/>
    <col min="2309" max="2309" width="12" bestFit="1" customWidth="1"/>
    <col min="2310" max="2310" width="10.85546875" bestFit="1" customWidth="1"/>
    <col min="2311" max="2311" width="12" bestFit="1" customWidth="1"/>
    <col min="2312" max="2312" width="13.7109375" customWidth="1"/>
    <col min="2313" max="2313" width="11.42578125" customWidth="1"/>
    <col min="2314" max="2314" width="11.140625" customWidth="1"/>
    <col min="2561" max="2561" width="17" bestFit="1" customWidth="1"/>
    <col min="2562" max="2562" width="15.85546875" bestFit="1" customWidth="1"/>
    <col min="2563" max="2563" width="14.28515625" bestFit="1" customWidth="1"/>
    <col min="2564" max="2564" width="11.28515625" bestFit="1" customWidth="1"/>
    <col min="2565" max="2565" width="12" bestFit="1" customWidth="1"/>
    <col min="2566" max="2566" width="10.85546875" bestFit="1" customWidth="1"/>
    <col min="2567" max="2567" width="12" bestFit="1" customWidth="1"/>
    <col min="2568" max="2568" width="13.7109375" customWidth="1"/>
    <col min="2569" max="2569" width="11.42578125" customWidth="1"/>
    <col min="2570" max="2570" width="11.140625" customWidth="1"/>
    <col min="2817" max="2817" width="17" bestFit="1" customWidth="1"/>
    <col min="2818" max="2818" width="15.85546875" bestFit="1" customWidth="1"/>
    <col min="2819" max="2819" width="14.28515625" bestFit="1" customWidth="1"/>
    <col min="2820" max="2820" width="11.28515625" bestFit="1" customWidth="1"/>
    <col min="2821" max="2821" width="12" bestFit="1" customWidth="1"/>
    <col min="2822" max="2822" width="10.85546875" bestFit="1" customWidth="1"/>
    <col min="2823" max="2823" width="12" bestFit="1" customWidth="1"/>
    <col min="2824" max="2824" width="13.7109375" customWidth="1"/>
    <col min="2825" max="2825" width="11.42578125" customWidth="1"/>
    <col min="2826" max="2826" width="11.140625" customWidth="1"/>
    <col min="3073" max="3073" width="17" bestFit="1" customWidth="1"/>
    <col min="3074" max="3074" width="15.85546875" bestFit="1" customWidth="1"/>
    <col min="3075" max="3075" width="14.28515625" bestFit="1" customWidth="1"/>
    <col min="3076" max="3076" width="11.28515625" bestFit="1" customWidth="1"/>
    <col min="3077" max="3077" width="12" bestFit="1" customWidth="1"/>
    <col min="3078" max="3078" width="10.85546875" bestFit="1" customWidth="1"/>
    <col min="3079" max="3079" width="12" bestFit="1" customWidth="1"/>
    <col min="3080" max="3080" width="13.7109375" customWidth="1"/>
    <col min="3081" max="3081" width="11.42578125" customWidth="1"/>
    <col min="3082" max="3082" width="11.140625" customWidth="1"/>
    <col min="3329" max="3329" width="17" bestFit="1" customWidth="1"/>
    <col min="3330" max="3330" width="15.85546875" bestFit="1" customWidth="1"/>
    <col min="3331" max="3331" width="14.28515625" bestFit="1" customWidth="1"/>
    <col min="3332" max="3332" width="11.28515625" bestFit="1" customWidth="1"/>
    <col min="3333" max="3333" width="12" bestFit="1" customWidth="1"/>
    <col min="3334" max="3334" width="10.85546875" bestFit="1" customWidth="1"/>
    <col min="3335" max="3335" width="12" bestFit="1" customWidth="1"/>
    <col min="3336" max="3336" width="13.7109375" customWidth="1"/>
    <col min="3337" max="3337" width="11.42578125" customWidth="1"/>
    <col min="3338" max="3338" width="11.140625" customWidth="1"/>
    <col min="3585" max="3585" width="17" bestFit="1" customWidth="1"/>
    <col min="3586" max="3586" width="15.85546875" bestFit="1" customWidth="1"/>
    <col min="3587" max="3587" width="14.28515625" bestFit="1" customWidth="1"/>
    <col min="3588" max="3588" width="11.28515625" bestFit="1" customWidth="1"/>
    <col min="3589" max="3589" width="12" bestFit="1" customWidth="1"/>
    <col min="3590" max="3590" width="10.85546875" bestFit="1" customWidth="1"/>
    <col min="3591" max="3591" width="12" bestFit="1" customWidth="1"/>
    <col min="3592" max="3592" width="13.7109375" customWidth="1"/>
    <col min="3593" max="3593" width="11.42578125" customWidth="1"/>
    <col min="3594" max="3594" width="11.140625" customWidth="1"/>
    <col min="3841" max="3841" width="17" bestFit="1" customWidth="1"/>
    <col min="3842" max="3842" width="15.85546875" bestFit="1" customWidth="1"/>
    <col min="3843" max="3843" width="14.28515625" bestFit="1" customWidth="1"/>
    <col min="3844" max="3844" width="11.28515625" bestFit="1" customWidth="1"/>
    <col min="3845" max="3845" width="12" bestFit="1" customWidth="1"/>
    <col min="3846" max="3846" width="10.85546875" bestFit="1" customWidth="1"/>
    <col min="3847" max="3847" width="12" bestFit="1" customWidth="1"/>
    <col min="3848" max="3848" width="13.7109375" customWidth="1"/>
    <col min="3849" max="3849" width="11.42578125" customWidth="1"/>
    <col min="3850" max="3850" width="11.140625" customWidth="1"/>
    <col min="4097" max="4097" width="17" bestFit="1" customWidth="1"/>
    <col min="4098" max="4098" width="15.85546875" bestFit="1" customWidth="1"/>
    <col min="4099" max="4099" width="14.28515625" bestFit="1" customWidth="1"/>
    <col min="4100" max="4100" width="11.28515625" bestFit="1" customWidth="1"/>
    <col min="4101" max="4101" width="12" bestFit="1" customWidth="1"/>
    <col min="4102" max="4102" width="10.85546875" bestFit="1" customWidth="1"/>
    <col min="4103" max="4103" width="12" bestFit="1" customWidth="1"/>
    <col min="4104" max="4104" width="13.7109375" customWidth="1"/>
    <col min="4105" max="4105" width="11.42578125" customWidth="1"/>
    <col min="4106" max="4106" width="11.140625" customWidth="1"/>
    <col min="4353" max="4353" width="17" bestFit="1" customWidth="1"/>
    <col min="4354" max="4354" width="15.85546875" bestFit="1" customWidth="1"/>
    <col min="4355" max="4355" width="14.28515625" bestFit="1" customWidth="1"/>
    <col min="4356" max="4356" width="11.28515625" bestFit="1" customWidth="1"/>
    <col min="4357" max="4357" width="12" bestFit="1" customWidth="1"/>
    <col min="4358" max="4358" width="10.85546875" bestFit="1" customWidth="1"/>
    <col min="4359" max="4359" width="12" bestFit="1" customWidth="1"/>
    <col min="4360" max="4360" width="13.7109375" customWidth="1"/>
    <col min="4361" max="4361" width="11.42578125" customWidth="1"/>
    <col min="4362" max="4362" width="11.140625" customWidth="1"/>
    <col min="4609" max="4609" width="17" bestFit="1" customWidth="1"/>
    <col min="4610" max="4610" width="15.85546875" bestFit="1" customWidth="1"/>
    <col min="4611" max="4611" width="14.28515625" bestFit="1" customWidth="1"/>
    <col min="4612" max="4612" width="11.28515625" bestFit="1" customWidth="1"/>
    <col min="4613" max="4613" width="12" bestFit="1" customWidth="1"/>
    <col min="4614" max="4614" width="10.85546875" bestFit="1" customWidth="1"/>
    <col min="4615" max="4615" width="12" bestFit="1" customWidth="1"/>
    <col min="4616" max="4616" width="13.7109375" customWidth="1"/>
    <col min="4617" max="4617" width="11.42578125" customWidth="1"/>
    <col min="4618" max="4618" width="11.140625" customWidth="1"/>
    <col min="4865" max="4865" width="17" bestFit="1" customWidth="1"/>
    <col min="4866" max="4866" width="15.85546875" bestFit="1" customWidth="1"/>
    <col min="4867" max="4867" width="14.28515625" bestFit="1" customWidth="1"/>
    <col min="4868" max="4868" width="11.28515625" bestFit="1" customWidth="1"/>
    <col min="4869" max="4869" width="12" bestFit="1" customWidth="1"/>
    <col min="4870" max="4870" width="10.85546875" bestFit="1" customWidth="1"/>
    <col min="4871" max="4871" width="12" bestFit="1" customWidth="1"/>
    <col min="4872" max="4872" width="13.7109375" customWidth="1"/>
    <col min="4873" max="4873" width="11.42578125" customWidth="1"/>
    <col min="4874" max="4874" width="11.140625" customWidth="1"/>
    <col min="5121" max="5121" width="17" bestFit="1" customWidth="1"/>
    <col min="5122" max="5122" width="15.85546875" bestFit="1" customWidth="1"/>
    <col min="5123" max="5123" width="14.28515625" bestFit="1" customWidth="1"/>
    <col min="5124" max="5124" width="11.28515625" bestFit="1" customWidth="1"/>
    <col min="5125" max="5125" width="12" bestFit="1" customWidth="1"/>
    <col min="5126" max="5126" width="10.85546875" bestFit="1" customWidth="1"/>
    <col min="5127" max="5127" width="12" bestFit="1" customWidth="1"/>
    <col min="5128" max="5128" width="13.7109375" customWidth="1"/>
    <col min="5129" max="5129" width="11.42578125" customWidth="1"/>
    <col min="5130" max="5130" width="11.140625" customWidth="1"/>
    <col min="5377" max="5377" width="17" bestFit="1" customWidth="1"/>
    <col min="5378" max="5378" width="15.85546875" bestFit="1" customWidth="1"/>
    <col min="5379" max="5379" width="14.28515625" bestFit="1" customWidth="1"/>
    <col min="5380" max="5380" width="11.28515625" bestFit="1" customWidth="1"/>
    <col min="5381" max="5381" width="12" bestFit="1" customWidth="1"/>
    <col min="5382" max="5382" width="10.85546875" bestFit="1" customWidth="1"/>
    <col min="5383" max="5383" width="12" bestFit="1" customWidth="1"/>
    <col min="5384" max="5384" width="13.7109375" customWidth="1"/>
    <col min="5385" max="5385" width="11.42578125" customWidth="1"/>
    <col min="5386" max="5386" width="11.140625" customWidth="1"/>
    <col min="5633" max="5633" width="17" bestFit="1" customWidth="1"/>
    <col min="5634" max="5634" width="15.85546875" bestFit="1" customWidth="1"/>
    <col min="5635" max="5635" width="14.28515625" bestFit="1" customWidth="1"/>
    <col min="5636" max="5636" width="11.28515625" bestFit="1" customWidth="1"/>
    <col min="5637" max="5637" width="12" bestFit="1" customWidth="1"/>
    <col min="5638" max="5638" width="10.85546875" bestFit="1" customWidth="1"/>
    <col min="5639" max="5639" width="12" bestFit="1" customWidth="1"/>
    <col min="5640" max="5640" width="13.7109375" customWidth="1"/>
    <col min="5641" max="5641" width="11.42578125" customWidth="1"/>
    <col min="5642" max="5642" width="11.140625" customWidth="1"/>
    <col min="5889" max="5889" width="17" bestFit="1" customWidth="1"/>
    <col min="5890" max="5890" width="15.85546875" bestFit="1" customWidth="1"/>
    <col min="5891" max="5891" width="14.28515625" bestFit="1" customWidth="1"/>
    <col min="5892" max="5892" width="11.28515625" bestFit="1" customWidth="1"/>
    <col min="5893" max="5893" width="12" bestFit="1" customWidth="1"/>
    <col min="5894" max="5894" width="10.85546875" bestFit="1" customWidth="1"/>
    <col min="5895" max="5895" width="12" bestFit="1" customWidth="1"/>
    <col min="5896" max="5896" width="13.7109375" customWidth="1"/>
    <col min="5897" max="5897" width="11.42578125" customWidth="1"/>
    <col min="5898" max="5898" width="11.140625" customWidth="1"/>
    <col min="6145" max="6145" width="17" bestFit="1" customWidth="1"/>
    <col min="6146" max="6146" width="15.85546875" bestFit="1" customWidth="1"/>
    <col min="6147" max="6147" width="14.28515625" bestFit="1" customWidth="1"/>
    <col min="6148" max="6148" width="11.28515625" bestFit="1" customWidth="1"/>
    <col min="6149" max="6149" width="12" bestFit="1" customWidth="1"/>
    <col min="6150" max="6150" width="10.85546875" bestFit="1" customWidth="1"/>
    <col min="6151" max="6151" width="12" bestFit="1" customWidth="1"/>
    <col min="6152" max="6152" width="13.7109375" customWidth="1"/>
    <col min="6153" max="6153" width="11.42578125" customWidth="1"/>
    <col min="6154" max="6154" width="11.140625" customWidth="1"/>
    <col min="6401" max="6401" width="17" bestFit="1" customWidth="1"/>
    <col min="6402" max="6402" width="15.85546875" bestFit="1" customWidth="1"/>
    <col min="6403" max="6403" width="14.28515625" bestFit="1" customWidth="1"/>
    <col min="6404" max="6404" width="11.28515625" bestFit="1" customWidth="1"/>
    <col min="6405" max="6405" width="12" bestFit="1" customWidth="1"/>
    <col min="6406" max="6406" width="10.85546875" bestFit="1" customWidth="1"/>
    <col min="6407" max="6407" width="12" bestFit="1" customWidth="1"/>
    <col min="6408" max="6408" width="13.7109375" customWidth="1"/>
    <col min="6409" max="6409" width="11.42578125" customWidth="1"/>
    <col min="6410" max="6410" width="11.140625" customWidth="1"/>
    <col min="6657" max="6657" width="17" bestFit="1" customWidth="1"/>
    <col min="6658" max="6658" width="15.85546875" bestFit="1" customWidth="1"/>
    <col min="6659" max="6659" width="14.28515625" bestFit="1" customWidth="1"/>
    <col min="6660" max="6660" width="11.28515625" bestFit="1" customWidth="1"/>
    <col min="6661" max="6661" width="12" bestFit="1" customWidth="1"/>
    <col min="6662" max="6662" width="10.85546875" bestFit="1" customWidth="1"/>
    <col min="6663" max="6663" width="12" bestFit="1" customWidth="1"/>
    <col min="6664" max="6664" width="13.7109375" customWidth="1"/>
    <col min="6665" max="6665" width="11.42578125" customWidth="1"/>
    <col min="6666" max="6666" width="11.140625" customWidth="1"/>
    <col min="6913" max="6913" width="17" bestFit="1" customWidth="1"/>
    <col min="6914" max="6914" width="15.85546875" bestFit="1" customWidth="1"/>
    <col min="6915" max="6915" width="14.28515625" bestFit="1" customWidth="1"/>
    <col min="6916" max="6916" width="11.28515625" bestFit="1" customWidth="1"/>
    <col min="6917" max="6917" width="12" bestFit="1" customWidth="1"/>
    <col min="6918" max="6918" width="10.85546875" bestFit="1" customWidth="1"/>
    <col min="6919" max="6919" width="12" bestFit="1" customWidth="1"/>
    <col min="6920" max="6920" width="13.7109375" customWidth="1"/>
    <col min="6921" max="6921" width="11.42578125" customWidth="1"/>
    <col min="6922" max="6922" width="11.140625" customWidth="1"/>
    <col min="7169" max="7169" width="17" bestFit="1" customWidth="1"/>
    <col min="7170" max="7170" width="15.85546875" bestFit="1" customWidth="1"/>
    <col min="7171" max="7171" width="14.28515625" bestFit="1" customWidth="1"/>
    <col min="7172" max="7172" width="11.28515625" bestFit="1" customWidth="1"/>
    <col min="7173" max="7173" width="12" bestFit="1" customWidth="1"/>
    <col min="7174" max="7174" width="10.85546875" bestFit="1" customWidth="1"/>
    <col min="7175" max="7175" width="12" bestFit="1" customWidth="1"/>
    <col min="7176" max="7176" width="13.7109375" customWidth="1"/>
    <col min="7177" max="7177" width="11.42578125" customWidth="1"/>
    <col min="7178" max="7178" width="11.140625" customWidth="1"/>
    <col min="7425" max="7425" width="17" bestFit="1" customWidth="1"/>
    <col min="7426" max="7426" width="15.85546875" bestFit="1" customWidth="1"/>
    <col min="7427" max="7427" width="14.28515625" bestFit="1" customWidth="1"/>
    <col min="7428" max="7428" width="11.28515625" bestFit="1" customWidth="1"/>
    <col min="7429" max="7429" width="12" bestFit="1" customWidth="1"/>
    <col min="7430" max="7430" width="10.85546875" bestFit="1" customWidth="1"/>
    <col min="7431" max="7431" width="12" bestFit="1" customWidth="1"/>
    <col min="7432" max="7432" width="13.7109375" customWidth="1"/>
    <col min="7433" max="7433" width="11.42578125" customWidth="1"/>
    <col min="7434" max="7434" width="11.140625" customWidth="1"/>
    <col min="7681" max="7681" width="17" bestFit="1" customWidth="1"/>
    <col min="7682" max="7682" width="15.85546875" bestFit="1" customWidth="1"/>
    <col min="7683" max="7683" width="14.28515625" bestFit="1" customWidth="1"/>
    <col min="7684" max="7684" width="11.28515625" bestFit="1" customWidth="1"/>
    <col min="7685" max="7685" width="12" bestFit="1" customWidth="1"/>
    <col min="7686" max="7686" width="10.85546875" bestFit="1" customWidth="1"/>
    <col min="7687" max="7687" width="12" bestFit="1" customWidth="1"/>
    <col min="7688" max="7688" width="13.7109375" customWidth="1"/>
    <col min="7689" max="7689" width="11.42578125" customWidth="1"/>
    <col min="7690" max="7690" width="11.140625" customWidth="1"/>
    <col min="7937" max="7937" width="17" bestFit="1" customWidth="1"/>
    <col min="7938" max="7938" width="15.85546875" bestFit="1" customWidth="1"/>
    <col min="7939" max="7939" width="14.28515625" bestFit="1" customWidth="1"/>
    <col min="7940" max="7940" width="11.28515625" bestFit="1" customWidth="1"/>
    <col min="7941" max="7941" width="12" bestFit="1" customWidth="1"/>
    <col min="7942" max="7942" width="10.85546875" bestFit="1" customWidth="1"/>
    <col min="7943" max="7943" width="12" bestFit="1" customWidth="1"/>
    <col min="7944" max="7944" width="13.7109375" customWidth="1"/>
    <col min="7945" max="7945" width="11.42578125" customWidth="1"/>
    <col min="7946" max="7946" width="11.140625" customWidth="1"/>
    <col min="8193" max="8193" width="17" bestFit="1" customWidth="1"/>
    <col min="8194" max="8194" width="15.85546875" bestFit="1" customWidth="1"/>
    <col min="8195" max="8195" width="14.28515625" bestFit="1" customWidth="1"/>
    <col min="8196" max="8196" width="11.28515625" bestFit="1" customWidth="1"/>
    <col min="8197" max="8197" width="12" bestFit="1" customWidth="1"/>
    <col min="8198" max="8198" width="10.85546875" bestFit="1" customWidth="1"/>
    <col min="8199" max="8199" width="12" bestFit="1" customWidth="1"/>
    <col min="8200" max="8200" width="13.7109375" customWidth="1"/>
    <col min="8201" max="8201" width="11.42578125" customWidth="1"/>
    <col min="8202" max="8202" width="11.140625" customWidth="1"/>
    <col min="8449" max="8449" width="17" bestFit="1" customWidth="1"/>
    <col min="8450" max="8450" width="15.85546875" bestFit="1" customWidth="1"/>
    <col min="8451" max="8451" width="14.28515625" bestFit="1" customWidth="1"/>
    <col min="8452" max="8452" width="11.28515625" bestFit="1" customWidth="1"/>
    <col min="8453" max="8453" width="12" bestFit="1" customWidth="1"/>
    <col min="8454" max="8454" width="10.85546875" bestFit="1" customWidth="1"/>
    <col min="8455" max="8455" width="12" bestFit="1" customWidth="1"/>
    <col min="8456" max="8456" width="13.7109375" customWidth="1"/>
    <col min="8457" max="8457" width="11.42578125" customWidth="1"/>
    <col min="8458" max="8458" width="11.140625" customWidth="1"/>
    <col min="8705" max="8705" width="17" bestFit="1" customWidth="1"/>
    <col min="8706" max="8706" width="15.85546875" bestFit="1" customWidth="1"/>
    <col min="8707" max="8707" width="14.28515625" bestFit="1" customWidth="1"/>
    <col min="8708" max="8708" width="11.28515625" bestFit="1" customWidth="1"/>
    <col min="8709" max="8709" width="12" bestFit="1" customWidth="1"/>
    <col min="8710" max="8710" width="10.85546875" bestFit="1" customWidth="1"/>
    <col min="8711" max="8711" width="12" bestFit="1" customWidth="1"/>
    <col min="8712" max="8712" width="13.7109375" customWidth="1"/>
    <col min="8713" max="8713" width="11.42578125" customWidth="1"/>
    <col min="8714" max="8714" width="11.140625" customWidth="1"/>
    <col min="8961" max="8961" width="17" bestFit="1" customWidth="1"/>
    <col min="8962" max="8962" width="15.85546875" bestFit="1" customWidth="1"/>
    <col min="8963" max="8963" width="14.28515625" bestFit="1" customWidth="1"/>
    <col min="8964" max="8964" width="11.28515625" bestFit="1" customWidth="1"/>
    <col min="8965" max="8965" width="12" bestFit="1" customWidth="1"/>
    <col min="8966" max="8966" width="10.85546875" bestFit="1" customWidth="1"/>
    <col min="8967" max="8967" width="12" bestFit="1" customWidth="1"/>
    <col min="8968" max="8968" width="13.7109375" customWidth="1"/>
    <col min="8969" max="8969" width="11.42578125" customWidth="1"/>
    <col min="8970" max="8970" width="11.140625" customWidth="1"/>
    <col min="9217" max="9217" width="17" bestFit="1" customWidth="1"/>
    <col min="9218" max="9218" width="15.85546875" bestFit="1" customWidth="1"/>
    <col min="9219" max="9219" width="14.28515625" bestFit="1" customWidth="1"/>
    <col min="9220" max="9220" width="11.28515625" bestFit="1" customWidth="1"/>
    <col min="9221" max="9221" width="12" bestFit="1" customWidth="1"/>
    <col min="9222" max="9222" width="10.85546875" bestFit="1" customWidth="1"/>
    <col min="9223" max="9223" width="12" bestFit="1" customWidth="1"/>
    <col min="9224" max="9224" width="13.7109375" customWidth="1"/>
    <col min="9225" max="9225" width="11.42578125" customWidth="1"/>
    <col min="9226" max="9226" width="11.140625" customWidth="1"/>
    <col min="9473" max="9473" width="17" bestFit="1" customWidth="1"/>
    <col min="9474" max="9474" width="15.85546875" bestFit="1" customWidth="1"/>
    <col min="9475" max="9475" width="14.28515625" bestFit="1" customWidth="1"/>
    <col min="9476" max="9476" width="11.28515625" bestFit="1" customWidth="1"/>
    <col min="9477" max="9477" width="12" bestFit="1" customWidth="1"/>
    <col min="9478" max="9478" width="10.85546875" bestFit="1" customWidth="1"/>
    <col min="9479" max="9479" width="12" bestFit="1" customWidth="1"/>
    <col min="9480" max="9480" width="13.7109375" customWidth="1"/>
    <col min="9481" max="9481" width="11.42578125" customWidth="1"/>
    <col min="9482" max="9482" width="11.140625" customWidth="1"/>
    <col min="9729" max="9729" width="17" bestFit="1" customWidth="1"/>
    <col min="9730" max="9730" width="15.85546875" bestFit="1" customWidth="1"/>
    <col min="9731" max="9731" width="14.28515625" bestFit="1" customWidth="1"/>
    <col min="9732" max="9732" width="11.28515625" bestFit="1" customWidth="1"/>
    <col min="9733" max="9733" width="12" bestFit="1" customWidth="1"/>
    <col min="9734" max="9734" width="10.85546875" bestFit="1" customWidth="1"/>
    <col min="9735" max="9735" width="12" bestFit="1" customWidth="1"/>
    <col min="9736" max="9736" width="13.7109375" customWidth="1"/>
    <col min="9737" max="9737" width="11.42578125" customWidth="1"/>
    <col min="9738" max="9738" width="11.140625" customWidth="1"/>
    <col min="9985" max="9985" width="17" bestFit="1" customWidth="1"/>
    <col min="9986" max="9986" width="15.85546875" bestFit="1" customWidth="1"/>
    <col min="9987" max="9987" width="14.28515625" bestFit="1" customWidth="1"/>
    <col min="9988" max="9988" width="11.28515625" bestFit="1" customWidth="1"/>
    <col min="9989" max="9989" width="12" bestFit="1" customWidth="1"/>
    <col min="9990" max="9990" width="10.85546875" bestFit="1" customWidth="1"/>
    <col min="9991" max="9991" width="12" bestFit="1" customWidth="1"/>
    <col min="9992" max="9992" width="13.7109375" customWidth="1"/>
    <col min="9993" max="9993" width="11.42578125" customWidth="1"/>
    <col min="9994" max="9994" width="11.140625" customWidth="1"/>
    <col min="10241" max="10241" width="17" bestFit="1" customWidth="1"/>
    <col min="10242" max="10242" width="15.85546875" bestFit="1" customWidth="1"/>
    <col min="10243" max="10243" width="14.28515625" bestFit="1" customWidth="1"/>
    <col min="10244" max="10244" width="11.28515625" bestFit="1" customWidth="1"/>
    <col min="10245" max="10245" width="12" bestFit="1" customWidth="1"/>
    <col min="10246" max="10246" width="10.85546875" bestFit="1" customWidth="1"/>
    <col min="10247" max="10247" width="12" bestFit="1" customWidth="1"/>
    <col min="10248" max="10248" width="13.7109375" customWidth="1"/>
    <col min="10249" max="10249" width="11.42578125" customWidth="1"/>
    <col min="10250" max="10250" width="11.140625" customWidth="1"/>
    <col min="10497" max="10497" width="17" bestFit="1" customWidth="1"/>
    <col min="10498" max="10498" width="15.85546875" bestFit="1" customWidth="1"/>
    <col min="10499" max="10499" width="14.28515625" bestFit="1" customWidth="1"/>
    <col min="10500" max="10500" width="11.28515625" bestFit="1" customWidth="1"/>
    <col min="10501" max="10501" width="12" bestFit="1" customWidth="1"/>
    <col min="10502" max="10502" width="10.85546875" bestFit="1" customWidth="1"/>
    <col min="10503" max="10503" width="12" bestFit="1" customWidth="1"/>
    <col min="10504" max="10504" width="13.7109375" customWidth="1"/>
    <col min="10505" max="10505" width="11.42578125" customWidth="1"/>
    <col min="10506" max="10506" width="11.140625" customWidth="1"/>
    <col min="10753" max="10753" width="17" bestFit="1" customWidth="1"/>
    <col min="10754" max="10754" width="15.85546875" bestFit="1" customWidth="1"/>
    <col min="10755" max="10755" width="14.28515625" bestFit="1" customWidth="1"/>
    <col min="10756" max="10756" width="11.28515625" bestFit="1" customWidth="1"/>
    <col min="10757" max="10757" width="12" bestFit="1" customWidth="1"/>
    <col min="10758" max="10758" width="10.85546875" bestFit="1" customWidth="1"/>
    <col min="10759" max="10759" width="12" bestFit="1" customWidth="1"/>
    <col min="10760" max="10760" width="13.7109375" customWidth="1"/>
    <col min="10761" max="10761" width="11.42578125" customWidth="1"/>
    <col min="10762" max="10762" width="11.140625" customWidth="1"/>
    <col min="11009" max="11009" width="17" bestFit="1" customWidth="1"/>
    <col min="11010" max="11010" width="15.85546875" bestFit="1" customWidth="1"/>
    <col min="11011" max="11011" width="14.28515625" bestFit="1" customWidth="1"/>
    <col min="11012" max="11012" width="11.28515625" bestFit="1" customWidth="1"/>
    <col min="11013" max="11013" width="12" bestFit="1" customWidth="1"/>
    <col min="11014" max="11014" width="10.85546875" bestFit="1" customWidth="1"/>
    <col min="11015" max="11015" width="12" bestFit="1" customWidth="1"/>
    <col min="11016" max="11016" width="13.7109375" customWidth="1"/>
    <col min="11017" max="11017" width="11.42578125" customWidth="1"/>
    <col min="11018" max="11018" width="11.140625" customWidth="1"/>
    <col min="11265" max="11265" width="17" bestFit="1" customWidth="1"/>
    <col min="11266" max="11266" width="15.85546875" bestFit="1" customWidth="1"/>
    <col min="11267" max="11267" width="14.28515625" bestFit="1" customWidth="1"/>
    <col min="11268" max="11268" width="11.28515625" bestFit="1" customWidth="1"/>
    <col min="11269" max="11269" width="12" bestFit="1" customWidth="1"/>
    <col min="11270" max="11270" width="10.85546875" bestFit="1" customWidth="1"/>
    <col min="11271" max="11271" width="12" bestFit="1" customWidth="1"/>
    <col min="11272" max="11272" width="13.7109375" customWidth="1"/>
    <col min="11273" max="11273" width="11.42578125" customWidth="1"/>
    <col min="11274" max="11274" width="11.140625" customWidth="1"/>
    <col min="11521" max="11521" width="17" bestFit="1" customWidth="1"/>
    <col min="11522" max="11522" width="15.85546875" bestFit="1" customWidth="1"/>
    <col min="11523" max="11523" width="14.28515625" bestFit="1" customWidth="1"/>
    <col min="11524" max="11524" width="11.28515625" bestFit="1" customWidth="1"/>
    <col min="11525" max="11525" width="12" bestFit="1" customWidth="1"/>
    <col min="11526" max="11526" width="10.85546875" bestFit="1" customWidth="1"/>
    <col min="11527" max="11527" width="12" bestFit="1" customWidth="1"/>
    <col min="11528" max="11528" width="13.7109375" customWidth="1"/>
    <col min="11529" max="11529" width="11.42578125" customWidth="1"/>
    <col min="11530" max="11530" width="11.140625" customWidth="1"/>
    <col min="11777" max="11777" width="17" bestFit="1" customWidth="1"/>
    <col min="11778" max="11778" width="15.85546875" bestFit="1" customWidth="1"/>
    <col min="11779" max="11779" width="14.28515625" bestFit="1" customWidth="1"/>
    <col min="11780" max="11780" width="11.28515625" bestFit="1" customWidth="1"/>
    <col min="11781" max="11781" width="12" bestFit="1" customWidth="1"/>
    <col min="11782" max="11782" width="10.85546875" bestFit="1" customWidth="1"/>
    <col min="11783" max="11783" width="12" bestFit="1" customWidth="1"/>
    <col min="11784" max="11784" width="13.7109375" customWidth="1"/>
    <col min="11785" max="11785" width="11.42578125" customWidth="1"/>
    <col min="11786" max="11786" width="11.140625" customWidth="1"/>
    <col min="12033" max="12033" width="17" bestFit="1" customWidth="1"/>
    <col min="12034" max="12034" width="15.85546875" bestFit="1" customWidth="1"/>
    <col min="12035" max="12035" width="14.28515625" bestFit="1" customWidth="1"/>
    <col min="12036" max="12036" width="11.28515625" bestFit="1" customWidth="1"/>
    <col min="12037" max="12037" width="12" bestFit="1" customWidth="1"/>
    <col min="12038" max="12038" width="10.85546875" bestFit="1" customWidth="1"/>
    <col min="12039" max="12039" width="12" bestFit="1" customWidth="1"/>
    <col min="12040" max="12040" width="13.7109375" customWidth="1"/>
    <col min="12041" max="12041" width="11.42578125" customWidth="1"/>
    <col min="12042" max="12042" width="11.140625" customWidth="1"/>
    <col min="12289" max="12289" width="17" bestFit="1" customWidth="1"/>
    <col min="12290" max="12290" width="15.85546875" bestFit="1" customWidth="1"/>
    <col min="12291" max="12291" width="14.28515625" bestFit="1" customWidth="1"/>
    <col min="12292" max="12292" width="11.28515625" bestFit="1" customWidth="1"/>
    <col min="12293" max="12293" width="12" bestFit="1" customWidth="1"/>
    <col min="12294" max="12294" width="10.85546875" bestFit="1" customWidth="1"/>
    <col min="12295" max="12295" width="12" bestFit="1" customWidth="1"/>
    <col min="12296" max="12296" width="13.7109375" customWidth="1"/>
    <col min="12297" max="12297" width="11.42578125" customWidth="1"/>
    <col min="12298" max="12298" width="11.140625" customWidth="1"/>
    <col min="12545" max="12545" width="17" bestFit="1" customWidth="1"/>
    <col min="12546" max="12546" width="15.85546875" bestFit="1" customWidth="1"/>
    <col min="12547" max="12547" width="14.28515625" bestFit="1" customWidth="1"/>
    <col min="12548" max="12548" width="11.28515625" bestFit="1" customWidth="1"/>
    <col min="12549" max="12549" width="12" bestFit="1" customWidth="1"/>
    <col min="12550" max="12550" width="10.85546875" bestFit="1" customWidth="1"/>
    <col min="12551" max="12551" width="12" bestFit="1" customWidth="1"/>
    <col min="12552" max="12552" width="13.7109375" customWidth="1"/>
    <col min="12553" max="12553" width="11.42578125" customWidth="1"/>
    <col min="12554" max="12554" width="11.140625" customWidth="1"/>
    <col min="12801" max="12801" width="17" bestFit="1" customWidth="1"/>
    <col min="12802" max="12802" width="15.85546875" bestFit="1" customWidth="1"/>
    <col min="12803" max="12803" width="14.28515625" bestFit="1" customWidth="1"/>
    <col min="12804" max="12804" width="11.28515625" bestFit="1" customWidth="1"/>
    <col min="12805" max="12805" width="12" bestFit="1" customWidth="1"/>
    <col min="12806" max="12806" width="10.85546875" bestFit="1" customWidth="1"/>
    <col min="12807" max="12807" width="12" bestFit="1" customWidth="1"/>
    <col min="12808" max="12808" width="13.7109375" customWidth="1"/>
    <col min="12809" max="12809" width="11.42578125" customWidth="1"/>
    <col min="12810" max="12810" width="11.140625" customWidth="1"/>
    <col min="13057" max="13057" width="17" bestFit="1" customWidth="1"/>
    <col min="13058" max="13058" width="15.85546875" bestFit="1" customWidth="1"/>
    <col min="13059" max="13059" width="14.28515625" bestFit="1" customWidth="1"/>
    <col min="13060" max="13060" width="11.28515625" bestFit="1" customWidth="1"/>
    <col min="13061" max="13061" width="12" bestFit="1" customWidth="1"/>
    <col min="13062" max="13062" width="10.85546875" bestFit="1" customWidth="1"/>
    <col min="13063" max="13063" width="12" bestFit="1" customWidth="1"/>
    <col min="13064" max="13064" width="13.7109375" customWidth="1"/>
    <col min="13065" max="13065" width="11.42578125" customWidth="1"/>
    <col min="13066" max="13066" width="11.140625" customWidth="1"/>
    <col min="13313" max="13313" width="17" bestFit="1" customWidth="1"/>
    <col min="13314" max="13314" width="15.85546875" bestFit="1" customWidth="1"/>
    <col min="13315" max="13315" width="14.28515625" bestFit="1" customWidth="1"/>
    <col min="13316" max="13316" width="11.28515625" bestFit="1" customWidth="1"/>
    <col min="13317" max="13317" width="12" bestFit="1" customWidth="1"/>
    <col min="13318" max="13318" width="10.85546875" bestFit="1" customWidth="1"/>
    <col min="13319" max="13319" width="12" bestFit="1" customWidth="1"/>
    <col min="13320" max="13320" width="13.7109375" customWidth="1"/>
    <col min="13321" max="13321" width="11.42578125" customWidth="1"/>
    <col min="13322" max="13322" width="11.140625" customWidth="1"/>
    <col min="13569" max="13569" width="17" bestFit="1" customWidth="1"/>
    <col min="13570" max="13570" width="15.85546875" bestFit="1" customWidth="1"/>
    <col min="13571" max="13571" width="14.28515625" bestFit="1" customWidth="1"/>
    <col min="13572" max="13572" width="11.28515625" bestFit="1" customWidth="1"/>
    <col min="13573" max="13573" width="12" bestFit="1" customWidth="1"/>
    <col min="13574" max="13574" width="10.85546875" bestFit="1" customWidth="1"/>
    <col min="13575" max="13575" width="12" bestFit="1" customWidth="1"/>
    <col min="13576" max="13576" width="13.7109375" customWidth="1"/>
    <col min="13577" max="13577" width="11.42578125" customWidth="1"/>
    <col min="13578" max="13578" width="11.140625" customWidth="1"/>
    <col min="13825" max="13825" width="17" bestFit="1" customWidth="1"/>
    <col min="13826" max="13826" width="15.85546875" bestFit="1" customWidth="1"/>
    <col min="13827" max="13827" width="14.28515625" bestFit="1" customWidth="1"/>
    <col min="13828" max="13828" width="11.28515625" bestFit="1" customWidth="1"/>
    <col min="13829" max="13829" width="12" bestFit="1" customWidth="1"/>
    <col min="13830" max="13830" width="10.85546875" bestFit="1" customWidth="1"/>
    <col min="13831" max="13831" width="12" bestFit="1" customWidth="1"/>
    <col min="13832" max="13832" width="13.7109375" customWidth="1"/>
    <col min="13833" max="13833" width="11.42578125" customWidth="1"/>
    <col min="13834" max="13834" width="11.140625" customWidth="1"/>
    <col min="14081" max="14081" width="17" bestFit="1" customWidth="1"/>
    <col min="14082" max="14082" width="15.85546875" bestFit="1" customWidth="1"/>
    <col min="14083" max="14083" width="14.28515625" bestFit="1" customWidth="1"/>
    <col min="14084" max="14084" width="11.28515625" bestFit="1" customWidth="1"/>
    <col min="14085" max="14085" width="12" bestFit="1" customWidth="1"/>
    <col min="14086" max="14086" width="10.85546875" bestFit="1" customWidth="1"/>
    <col min="14087" max="14087" width="12" bestFit="1" customWidth="1"/>
    <col min="14088" max="14088" width="13.7109375" customWidth="1"/>
    <col min="14089" max="14089" width="11.42578125" customWidth="1"/>
    <col min="14090" max="14090" width="11.140625" customWidth="1"/>
    <col min="14337" max="14337" width="17" bestFit="1" customWidth="1"/>
    <col min="14338" max="14338" width="15.85546875" bestFit="1" customWidth="1"/>
    <col min="14339" max="14339" width="14.28515625" bestFit="1" customWidth="1"/>
    <col min="14340" max="14340" width="11.28515625" bestFit="1" customWidth="1"/>
    <col min="14341" max="14341" width="12" bestFit="1" customWidth="1"/>
    <col min="14342" max="14342" width="10.85546875" bestFit="1" customWidth="1"/>
    <col min="14343" max="14343" width="12" bestFit="1" customWidth="1"/>
    <col min="14344" max="14344" width="13.7109375" customWidth="1"/>
    <col min="14345" max="14345" width="11.42578125" customWidth="1"/>
    <col min="14346" max="14346" width="11.140625" customWidth="1"/>
    <col min="14593" max="14593" width="17" bestFit="1" customWidth="1"/>
    <col min="14594" max="14594" width="15.85546875" bestFit="1" customWidth="1"/>
    <col min="14595" max="14595" width="14.28515625" bestFit="1" customWidth="1"/>
    <col min="14596" max="14596" width="11.28515625" bestFit="1" customWidth="1"/>
    <col min="14597" max="14597" width="12" bestFit="1" customWidth="1"/>
    <col min="14598" max="14598" width="10.85546875" bestFit="1" customWidth="1"/>
    <col min="14599" max="14599" width="12" bestFit="1" customWidth="1"/>
    <col min="14600" max="14600" width="13.7109375" customWidth="1"/>
    <col min="14601" max="14601" width="11.42578125" customWidth="1"/>
    <col min="14602" max="14602" width="11.140625" customWidth="1"/>
    <col min="14849" max="14849" width="17" bestFit="1" customWidth="1"/>
    <col min="14850" max="14850" width="15.85546875" bestFit="1" customWidth="1"/>
    <col min="14851" max="14851" width="14.28515625" bestFit="1" customWidth="1"/>
    <col min="14852" max="14852" width="11.28515625" bestFit="1" customWidth="1"/>
    <col min="14853" max="14853" width="12" bestFit="1" customWidth="1"/>
    <col min="14854" max="14854" width="10.85546875" bestFit="1" customWidth="1"/>
    <col min="14855" max="14855" width="12" bestFit="1" customWidth="1"/>
    <col min="14856" max="14856" width="13.7109375" customWidth="1"/>
    <col min="14857" max="14857" width="11.42578125" customWidth="1"/>
    <col min="14858" max="14858" width="11.140625" customWidth="1"/>
    <col min="15105" max="15105" width="17" bestFit="1" customWidth="1"/>
    <col min="15106" max="15106" width="15.85546875" bestFit="1" customWidth="1"/>
    <col min="15107" max="15107" width="14.28515625" bestFit="1" customWidth="1"/>
    <col min="15108" max="15108" width="11.28515625" bestFit="1" customWidth="1"/>
    <col min="15109" max="15109" width="12" bestFit="1" customWidth="1"/>
    <col min="15110" max="15110" width="10.85546875" bestFit="1" customWidth="1"/>
    <col min="15111" max="15111" width="12" bestFit="1" customWidth="1"/>
    <col min="15112" max="15112" width="13.7109375" customWidth="1"/>
    <col min="15113" max="15113" width="11.42578125" customWidth="1"/>
    <col min="15114" max="15114" width="11.140625" customWidth="1"/>
    <col min="15361" max="15361" width="17" bestFit="1" customWidth="1"/>
    <col min="15362" max="15362" width="15.85546875" bestFit="1" customWidth="1"/>
    <col min="15363" max="15363" width="14.28515625" bestFit="1" customWidth="1"/>
    <col min="15364" max="15364" width="11.28515625" bestFit="1" customWidth="1"/>
    <col min="15365" max="15365" width="12" bestFit="1" customWidth="1"/>
    <col min="15366" max="15366" width="10.85546875" bestFit="1" customWidth="1"/>
    <col min="15367" max="15367" width="12" bestFit="1" customWidth="1"/>
    <col min="15368" max="15368" width="13.7109375" customWidth="1"/>
    <col min="15369" max="15369" width="11.42578125" customWidth="1"/>
    <col min="15370" max="15370" width="11.140625" customWidth="1"/>
    <col min="15617" max="15617" width="17" bestFit="1" customWidth="1"/>
    <col min="15618" max="15618" width="15.85546875" bestFit="1" customWidth="1"/>
    <col min="15619" max="15619" width="14.28515625" bestFit="1" customWidth="1"/>
    <col min="15620" max="15620" width="11.28515625" bestFit="1" customWidth="1"/>
    <col min="15621" max="15621" width="12" bestFit="1" customWidth="1"/>
    <col min="15622" max="15622" width="10.85546875" bestFit="1" customWidth="1"/>
    <col min="15623" max="15623" width="12" bestFit="1" customWidth="1"/>
    <col min="15624" max="15624" width="13.7109375" customWidth="1"/>
    <col min="15625" max="15625" width="11.42578125" customWidth="1"/>
    <col min="15626" max="15626" width="11.140625" customWidth="1"/>
    <col min="15873" max="15873" width="17" bestFit="1" customWidth="1"/>
    <col min="15874" max="15874" width="15.85546875" bestFit="1" customWidth="1"/>
    <col min="15875" max="15875" width="14.28515625" bestFit="1" customWidth="1"/>
    <col min="15876" max="15876" width="11.28515625" bestFit="1" customWidth="1"/>
    <col min="15877" max="15877" width="12" bestFit="1" customWidth="1"/>
    <col min="15878" max="15878" width="10.85546875" bestFit="1" customWidth="1"/>
    <col min="15879" max="15879" width="12" bestFit="1" customWidth="1"/>
    <col min="15880" max="15880" width="13.7109375" customWidth="1"/>
    <col min="15881" max="15881" width="11.42578125" customWidth="1"/>
    <col min="15882" max="15882" width="11.140625" customWidth="1"/>
    <col min="16129" max="16129" width="17" bestFit="1" customWidth="1"/>
    <col min="16130" max="16130" width="15.85546875" bestFit="1" customWidth="1"/>
    <col min="16131" max="16131" width="14.28515625" bestFit="1" customWidth="1"/>
    <col min="16132" max="16132" width="11.28515625" bestFit="1" customWidth="1"/>
    <col min="16133" max="16133" width="12" bestFit="1" customWidth="1"/>
    <col min="16134" max="16134" width="10.85546875" bestFit="1" customWidth="1"/>
    <col min="16135" max="16135" width="12" bestFit="1" customWidth="1"/>
    <col min="16136" max="16136" width="13.7109375" customWidth="1"/>
    <col min="16137" max="16137" width="11.42578125" customWidth="1"/>
    <col min="16138" max="16138" width="11.140625" customWidth="1"/>
  </cols>
  <sheetData>
    <row r="1" spans="1:10" ht="18.75" x14ac:dyDescent="0.3">
      <c r="A1" s="19" t="s">
        <v>81</v>
      </c>
      <c r="B1" s="19"/>
      <c r="C1" s="19"/>
      <c r="D1" s="19"/>
      <c r="E1" s="19"/>
      <c r="F1" s="19"/>
      <c r="G1" s="19"/>
      <c r="H1" s="19"/>
      <c r="I1" s="19"/>
      <c r="J1" s="19"/>
    </row>
    <row r="2" spans="1:10" s="10" customFormat="1" x14ac:dyDescent="0.25">
      <c r="A2" s="131" t="s">
        <v>53</v>
      </c>
      <c r="B2" s="132" t="str">
        <f>'Tutor Benefit Statement'!B2</f>
        <v xml:space="preserve"> </v>
      </c>
      <c r="C2" s="57"/>
      <c r="D2" s="57"/>
      <c r="E2" s="133" t="s">
        <v>54</v>
      </c>
      <c r="F2" s="134" t="str">
        <f>'Tutor Benefit Statement'!G2</f>
        <v xml:space="preserve"> </v>
      </c>
      <c r="G2" s="31"/>
      <c r="H2" s="31"/>
      <c r="I2" s="135" t="s">
        <v>93</v>
      </c>
      <c r="J2" s="136" t="s">
        <v>97</v>
      </c>
    </row>
    <row r="3" spans="1:10" s="10" customFormat="1" x14ac:dyDescent="0.25">
      <c r="A3" s="131" t="s">
        <v>2</v>
      </c>
      <c r="B3" s="137"/>
      <c r="C3" s="57"/>
      <c r="D3" s="57"/>
      <c r="E3" s="31"/>
      <c r="F3" s="31"/>
      <c r="G3" s="31"/>
      <c r="H3" s="31"/>
      <c r="I3" s="3"/>
      <c r="J3" s="57"/>
    </row>
    <row r="4" spans="1:10" s="11" customFormat="1" x14ac:dyDescent="0.25">
      <c r="A4" s="138" t="s">
        <v>55</v>
      </c>
      <c r="B4" s="139" t="s">
        <v>56</v>
      </c>
      <c r="C4" s="140" t="s">
        <v>57</v>
      </c>
      <c r="D4" s="140" t="s">
        <v>58</v>
      </c>
      <c r="E4" s="141" t="s">
        <v>59</v>
      </c>
      <c r="F4" s="141" t="s">
        <v>60</v>
      </c>
      <c r="G4" s="142" t="s">
        <v>61</v>
      </c>
      <c r="H4" s="143" t="s">
        <v>62</v>
      </c>
      <c r="I4" s="144" t="s">
        <v>63</v>
      </c>
      <c r="J4" s="145" t="s">
        <v>2</v>
      </c>
    </row>
    <row r="5" spans="1:10" s="10" customFormat="1" x14ac:dyDescent="0.25">
      <c r="A5" s="146"/>
      <c r="B5" s="137"/>
      <c r="C5" s="57"/>
      <c r="D5" s="57"/>
      <c r="E5" s="141" t="s">
        <v>58</v>
      </c>
      <c r="F5" s="31"/>
      <c r="G5" s="31"/>
      <c r="H5" s="143" t="s">
        <v>10</v>
      </c>
      <c r="I5" s="3"/>
      <c r="J5" s="57"/>
    </row>
    <row r="6" spans="1:10" s="10" customFormat="1" x14ac:dyDescent="0.25">
      <c r="A6" s="146" t="s">
        <v>64</v>
      </c>
      <c r="B6" s="57">
        <v>0</v>
      </c>
      <c r="C6" s="57">
        <f>SUM(B6*3%)</f>
        <v>0</v>
      </c>
      <c r="D6" s="57">
        <v>14930.19</v>
      </c>
      <c r="E6" s="57">
        <f t="shared" ref="E6:E15" si="0">SUM(D6*I6)</f>
        <v>0</v>
      </c>
      <c r="F6" s="57">
        <f>SUM(B6-E6)</f>
        <v>0</v>
      </c>
      <c r="G6" s="106" t="str">
        <f>IF(F6*3.5%&lt;=0,"0",F6*3.5%)</f>
        <v>0</v>
      </c>
      <c r="H6" s="57">
        <f>SUM(C6+G6)</f>
        <v>0</v>
      </c>
      <c r="I6" s="3">
        <f>'Tutor Benefit Statement'!G13</f>
        <v>0</v>
      </c>
      <c r="J6" s="57" t="s">
        <v>2</v>
      </c>
    </row>
    <row r="7" spans="1:10" s="10" customFormat="1" x14ac:dyDescent="0.25">
      <c r="A7" s="146" t="s">
        <v>65</v>
      </c>
      <c r="B7" s="57">
        <v>0</v>
      </c>
      <c r="C7" s="57">
        <f t="shared" ref="C7:C15" si="1">SUM(B7*3%)</f>
        <v>0</v>
      </c>
      <c r="D7" s="57">
        <v>16068</v>
      </c>
      <c r="E7" s="57">
        <f t="shared" si="0"/>
        <v>0</v>
      </c>
      <c r="F7" s="57">
        <f t="shared" ref="F7:F15" si="2">SUM(B7-E7)</f>
        <v>0</v>
      </c>
      <c r="G7" s="106" t="str">
        <f t="shared" ref="G7:G15" si="3">IF(F7*3.5%&lt;=0,"0",F7*3.5%)</f>
        <v>0</v>
      </c>
      <c r="H7" s="57">
        <f t="shared" ref="H7:H14" si="4">SUM(C7+G7)</f>
        <v>0</v>
      </c>
      <c r="I7" s="3">
        <f>'Tutor Benefit Statement'!G14</f>
        <v>0</v>
      </c>
      <c r="J7" s="57" t="s">
        <v>2</v>
      </c>
    </row>
    <row r="8" spans="1:10" s="10" customFormat="1" x14ac:dyDescent="0.25">
      <c r="A8" s="146" t="s">
        <v>66</v>
      </c>
      <c r="B8" s="57">
        <v>0</v>
      </c>
      <c r="C8" s="57">
        <f t="shared" si="1"/>
        <v>0</v>
      </c>
      <c r="D8" s="57">
        <v>17111.560000000001</v>
      </c>
      <c r="E8" s="57">
        <f t="shared" si="0"/>
        <v>0</v>
      </c>
      <c r="F8" s="57">
        <f t="shared" si="2"/>
        <v>0</v>
      </c>
      <c r="G8" s="106" t="str">
        <f t="shared" si="3"/>
        <v>0</v>
      </c>
      <c r="H8" s="57">
        <f t="shared" si="4"/>
        <v>0</v>
      </c>
      <c r="I8" s="3">
        <f>'Tutor Benefit Statement'!G15</f>
        <v>0</v>
      </c>
      <c r="J8" s="57" t="s">
        <v>2</v>
      </c>
    </row>
    <row r="9" spans="1:10" s="10" customFormat="1" x14ac:dyDescent="0.25">
      <c r="A9" s="146" t="s">
        <v>67</v>
      </c>
      <c r="B9" s="57">
        <v>0</v>
      </c>
      <c r="C9" s="57">
        <f t="shared" si="1"/>
        <v>0</v>
      </c>
      <c r="D9" s="57">
        <v>18294.28</v>
      </c>
      <c r="E9" s="57">
        <f t="shared" si="0"/>
        <v>0</v>
      </c>
      <c r="F9" s="57">
        <f t="shared" si="2"/>
        <v>0</v>
      </c>
      <c r="G9" s="106" t="str">
        <f t="shared" si="3"/>
        <v>0</v>
      </c>
      <c r="H9" s="57">
        <f t="shared" si="4"/>
        <v>0</v>
      </c>
      <c r="I9" s="3">
        <f>'Tutor Benefit Statement'!G16</f>
        <v>0</v>
      </c>
      <c r="J9" s="57" t="s">
        <v>2</v>
      </c>
    </row>
    <row r="10" spans="1:10" s="10" customFormat="1" x14ac:dyDescent="0.25">
      <c r="A10" s="146" t="s">
        <v>68</v>
      </c>
      <c r="B10" s="57">
        <v>0</v>
      </c>
      <c r="C10" s="57">
        <f t="shared" si="1"/>
        <v>0</v>
      </c>
      <c r="D10" s="57">
        <v>19685.8</v>
      </c>
      <c r="E10" s="57">
        <f t="shared" si="0"/>
        <v>0</v>
      </c>
      <c r="F10" s="57">
        <f t="shared" si="2"/>
        <v>0</v>
      </c>
      <c r="G10" s="106" t="str">
        <f t="shared" si="3"/>
        <v>0</v>
      </c>
      <c r="H10" s="57">
        <f t="shared" si="4"/>
        <v>0</v>
      </c>
      <c r="I10" s="3">
        <f>'Tutor Benefit Statement'!G17</f>
        <v>0</v>
      </c>
      <c r="J10" s="57" t="s">
        <v>2</v>
      </c>
    </row>
    <row r="11" spans="1:10" s="10" customFormat="1" x14ac:dyDescent="0.25">
      <c r="A11" s="146" t="s">
        <v>69</v>
      </c>
      <c r="B11" s="57">
        <v>0</v>
      </c>
      <c r="C11" s="57">
        <f t="shared" si="1"/>
        <v>0</v>
      </c>
      <c r="D11" s="57">
        <v>21285.96</v>
      </c>
      <c r="E11" s="57">
        <f t="shared" si="0"/>
        <v>0</v>
      </c>
      <c r="F11" s="57">
        <f t="shared" si="2"/>
        <v>0</v>
      </c>
      <c r="G11" s="106" t="str">
        <f t="shared" si="3"/>
        <v>0</v>
      </c>
      <c r="H11" s="57">
        <f t="shared" si="4"/>
        <v>0</v>
      </c>
      <c r="I11" s="3">
        <f>'Tutor Benefit Statement'!G18</f>
        <v>0</v>
      </c>
      <c r="J11" s="57" t="s">
        <v>2</v>
      </c>
    </row>
    <row r="12" spans="1:10" s="10" customFormat="1" x14ac:dyDescent="0.25">
      <c r="A12" s="146" t="s">
        <v>70</v>
      </c>
      <c r="B12" s="57">
        <v>0</v>
      </c>
      <c r="C12" s="57">
        <f t="shared" si="1"/>
        <v>0</v>
      </c>
      <c r="D12" s="57">
        <v>22816.6</v>
      </c>
      <c r="E12" s="57">
        <f t="shared" si="0"/>
        <v>0</v>
      </c>
      <c r="F12" s="57">
        <f t="shared" si="2"/>
        <v>0</v>
      </c>
      <c r="G12" s="106" t="str">
        <f t="shared" si="3"/>
        <v>0</v>
      </c>
      <c r="H12" s="57">
        <f t="shared" si="4"/>
        <v>0</v>
      </c>
      <c r="I12" s="3">
        <f>'Tutor Benefit Statement'!G19</f>
        <v>0</v>
      </c>
      <c r="J12" s="57" t="s">
        <v>2</v>
      </c>
    </row>
    <row r="13" spans="1:10" s="10" customFormat="1" x14ac:dyDescent="0.25">
      <c r="A13" s="146" t="s">
        <v>71</v>
      </c>
      <c r="B13" s="57">
        <v>0</v>
      </c>
      <c r="C13" s="57">
        <f t="shared" si="1"/>
        <v>0</v>
      </c>
      <c r="D13" s="57">
        <v>23790.6</v>
      </c>
      <c r="E13" s="57">
        <f t="shared" si="0"/>
        <v>0</v>
      </c>
      <c r="F13" s="57">
        <f t="shared" si="2"/>
        <v>0</v>
      </c>
      <c r="G13" s="106" t="str">
        <f t="shared" si="3"/>
        <v>0</v>
      </c>
      <c r="H13" s="57">
        <f t="shared" si="4"/>
        <v>0</v>
      </c>
      <c r="I13" s="3">
        <f>'Tutor Benefit Statement'!G20</f>
        <v>0</v>
      </c>
      <c r="J13" s="57"/>
    </row>
    <row r="14" spans="1:10" s="10" customFormat="1" x14ac:dyDescent="0.25">
      <c r="A14" s="146" t="s">
        <v>72</v>
      </c>
      <c r="B14" s="57">
        <v>0</v>
      </c>
      <c r="C14" s="57">
        <f t="shared" si="1"/>
        <v>0</v>
      </c>
      <c r="D14" s="57">
        <v>24034.11</v>
      </c>
      <c r="E14" s="57">
        <f t="shared" si="0"/>
        <v>0</v>
      </c>
      <c r="F14" s="57">
        <f t="shared" si="2"/>
        <v>0</v>
      </c>
      <c r="G14" s="106" t="str">
        <f t="shared" si="3"/>
        <v>0</v>
      </c>
      <c r="H14" s="57">
        <f t="shared" si="4"/>
        <v>0</v>
      </c>
      <c r="I14" s="3">
        <f>'Tutor Benefit Statement'!G21</f>
        <v>0</v>
      </c>
      <c r="J14" s="57"/>
    </row>
    <row r="15" spans="1:10" s="10" customFormat="1" x14ac:dyDescent="0.25">
      <c r="A15" s="146" t="s">
        <v>73</v>
      </c>
      <c r="B15" s="57">
        <v>0</v>
      </c>
      <c r="C15" s="57">
        <f t="shared" si="1"/>
        <v>0</v>
      </c>
      <c r="D15" s="57">
        <v>24034.11</v>
      </c>
      <c r="E15" s="57">
        <f t="shared" si="0"/>
        <v>0</v>
      </c>
      <c r="F15" s="57">
        <f t="shared" si="2"/>
        <v>0</v>
      </c>
      <c r="G15" s="106" t="str">
        <f t="shared" si="3"/>
        <v>0</v>
      </c>
      <c r="H15" s="57">
        <f t="shared" ref="H15:H20" si="5">SUM(C15+G15)</f>
        <v>0</v>
      </c>
      <c r="I15" s="3">
        <f>'Tutor Benefit Statement'!G22</f>
        <v>0</v>
      </c>
      <c r="J15" s="57"/>
    </row>
    <row r="16" spans="1:10" s="10" customFormat="1" x14ac:dyDescent="0.25">
      <c r="A16" s="146" t="s">
        <v>74</v>
      </c>
      <c r="B16" s="57">
        <v>0</v>
      </c>
      <c r="C16" s="57">
        <f t="shared" ref="C16:C20" si="6">SUM(B16*3%)</f>
        <v>0</v>
      </c>
      <c r="D16" s="57">
        <v>24034.11</v>
      </c>
      <c r="E16" s="57">
        <f t="shared" ref="E16:E20" si="7">SUM(D16*I16)</f>
        <v>0</v>
      </c>
      <c r="F16" s="57">
        <f t="shared" ref="F16:F20" si="8">SUM(B16-E16)</f>
        <v>0</v>
      </c>
      <c r="G16" s="106" t="str">
        <f t="shared" ref="G16:G20" si="9">IF(F16*3.5%&lt;=0,"0",F16*3.5%)</f>
        <v>0</v>
      </c>
      <c r="H16" s="57">
        <f t="shared" si="5"/>
        <v>0</v>
      </c>
      <c r="I16" s="3">
        <f>'Tutor Benefit Statement'!G23</f>
        <v>0</v>
      </c>
      <c r="J16" s="57"/>
    </row>
    <row r="17" spans="1:10" s="10" customFormat="1" x14ac:dyDescent="0.25">
      <c r="A17" s="146" t="s">
        <v>88</v>
      </c>
      <c r="B17" s="57">
        <v>0</v>
      </c>
      <c r="C17" s="57">
        <f t="shared" si="6"/>
        <v>0</v>
      </c>
      <c r="D17" s="57">
        <v>24034.11</v>
      </c>
      <c r="E17" s="57">
        <f t="shared" si="7"/>
        <v>0</v>
      </c>
      <c r="F17" s="57">
        <f t="shared" si="8"/>
        <v>0</v>
      </c>
      <c r="G17" s="106" t="str">
        <f t="shared" si="9"/>
        <v>0</v>
      </c>
      <c r="H17" s="57">
        <f t="shared" si="5"/>
        <v>0</v>
      </c>
      <c r="I17" s="3">
        <f>'Tutor Benefit Statement'!G24</f>
        <v>0</v>
      </c>
      <c r="J17" s="57"/>
    </row>
    <row r="18" spans="1:10" s="10" customFormat="1" x14ac:dyDescent="0.25">
      <c r="A18" s="146" t="s">
        <v>87</v>
      </c>
      <c r="B18" s="57">
        <v>0</v>
      </c>
      <c r="C18" s="57">
        <f t="shared" si="6"/>
        <v>0</v>
      </c>
      <c r="D18" s="57">
        <v>24034.11</v>
      </c>
      <c r="E18" s="57">
        <f t="shared" si="7"/>
        <v>0</v>
      </c>
      <c r="F18" s="57">
        <f t="shared" si="8"/>
        <v>0</v>
      </c>
      <c r="G18" s="106" t="str">
        <f t="shared" si="9"/>
        <v>0</v>
      </c>
      <c r="H18" s="57">
        <f t="shared" si="5"/>
        <v>0</v>
      </c>
      <c r="I18" s="3">
        <f>'Tutor Benefit Statement'!G25</f>
        <v>0</v>
      </c>
      <c r="J18" s="57"/>
    </row>
    <row r="19" spans="1:10" s="10" customFormat="1" x14ac:dyDescent="0.25">
      <c r="A19" s="146" t="s">
        <v>94</v>
      </c>
      <c r="B19" s="57">
        <v>0</v>
      </c>
      <c r="C19" s="57">
        <f t="shared" si="6"/>
        <v>0</v>
      </c>
      <c r="D19" s="57">
        <v>24034.11</v>
      </c>
      <c r="E19" s="57">
        <f t="shared" si="7"/>
        <v>0</v>
      </c>
      <c r="F19" s="57">
        <f t="shared" si="8"/>
        <v>0</v>
      </c>
      <c r="G19" s="106" t="str">
        <f t="shared" si="9"/>
        <v>0</v>
      </c>
      <c r="H19" s="57">
        <f t="shared" si="5"/>
        <v>0</v>
      </c>
      <c r="I19" s="3">
        <f>'Tutor Benefit Statement'!G26</f>
        <v>0</v>
      </c>
      <c r="J19" s="57"/>
    </row>
    <row r="20" spans="1:10" s="10" customFormat="1" x14ac:dyDescent="0.25">
      <c r="A20" s="146" t="s">
        <v>95</v>
      </c>
      <c r="B20" s="57">
        <v>0</v>
      </c>
      <c r="C20" s="57">
        <f t="shared" si="6"/>
        <v>0</v>
      </c>
      <c r="D20" s="57">
        <v>24242.57</v>
      </c>
      <c r="E20" s="57">
        <f t="shared" si="7"/>
        <v>0</v>
      </c>
      <c r="F20" s="57">
        <f t="shared" si="8"/>
        <v>0</v>
      </c>
      <c r="G20" s="106" t="str">
        <f t="shared" si="9"/>
        <v>0</v>
      </c>
      <c r="H20" s="57">
        <f t="shared" si="5"/>
        <v>0</v>
      </c>
      <c r="I20" s="3">
        <f>'Tutor Benefit Statement'!G27</f>
        <v>0</v>
      </c>
      <c r="J20" s="57"/>
    </row>
    <row r="21" spans="1:10" s="10" customFormat="1" x14ac:dyDescent="0.25">
      <c r="A21" s="146"/>
      <c r="B21" s="137"/>
      <c r="C21" s="57"/>
      <c r="D21" s="57"/>
      <c r="E21" s="57"/>
      <c r="F21" s="57"/>
      <c r="G21" s="57"/>
      <c r="H21" s="134" t="s">
        <v>96</v>
      </c>
      <c r="I21" s="3">
        <f>SUM(I6:I20)</f>
        <v>0</v>
      </c>
      <c r="J21" s="57">
        <f>SUM(H6:H20)</f>
        <v>0</v>
      </c>
    </row>
    <row r="22" spans="1:10" s="10" customFormat="1" x14ac:dyDescent="0.25">
      <c r="A22" s="146"/>
      <c r="B22" s="137"/>
      <c r="C22" s="57"/>
      <c r="D22" s="57"/>
      <c r="E22" s="57"/>
      <c r="F22" s="57"/>
      <c r="G22" s="57"/>
      <c r="H22" s="21"/>
      <c r="I22" s="3"/>
      <c r="J22" s="57"/>
    </row>
    <row r="23" spans="1:10" x14ac:dyDescent="0.25">
      <c r="A23" s="147" t="s">
        <v>75</v>
      </c>
      <c r="B23" s="148">
        <v>47629.9</v>
      </c>
      <c r="C23" s="57">
        <f>SUM(B23*1.5%)</f>
        <v>714.45</v>
      </c>
      <c r="D23" s="57">
        <v>14046.05</v>
      </c>
      <c r="E23" s="57">
        <f>B23-D23</f>
        <v>33583.85</v>
      </c>
      <c r="F23" s="57">
        <v>0</v>
      </c>
      <c r="G23" s="57">
        <f>SUM(E23*3.5%)</f>
        <v>1175.43</v>
      </c>
      <c r="H23" s="57">
        <f>SUM(C23+G23)</f>
        <v>1889.88</v>
      </c>
      <c r="I23" s="3">
        <v>0.13139999999999999</v>
      </c>
      <c r="J23" s="57">
        <f>SUM(H23*I23)</f>
        <v>248.33</v>
      </c>
    </row>
    <row r="24" spans="1:10" x14ac:dyDescent="0.25">
      <c r="A24" s="146" t="s">
        <v>90</v>
      </c>
      <c r="B24" s="148">
        <v>72566.98</v>
      </c>
      <c r="C24" s="57">
        <f>SUM(B24*1%)</f>
        <v>725.67</v>
      </c>
      <c r="D24" s="57"/>
      <c r="E24" s="31"/>
      <c r="F24" s="31"/>
      <c r="G24" s="31"/>
      <c r="H24" s="4">
        <v>0</v>
      </c>
      <c r="I24" s="3">
        <v>0.13139999999999999</v>
      </c>
      <c r="J24" s="57">
        <f>SUM(C24*I24)</f>
        <v>95.35</v>
      </c>
    </row>
    <row r="25" spans="1:10" s="10" customFormat="1" x14ac:dyDescent="0.25">
      <c r="A25" s="146"/>
      <c r="B25" s="137"/>
      <c r="C25" s="57"/>
      <c r="D25" s="57"/>
      <c r="E25" s="31"/>
      <c r="F25" s="31"/>
      <c r="G25" s="31"/>
      <c r="H25" s="21"/>
      <c r="I25" s="149" t="s">
        <v>2</v>
      </c>
      <c r="J25" s="57"/>
    </row>
    <row r="26" spans="1:10" s="10" customFormat="1" hidden="1" x14ac:dyDescent="0.25">
      <c r="A26" s="150" t="s">
        <v>75</v>
      </c>
      <c r="B26" s="137"/>
      <c r="C26" s="57">
        <f>SUM(B26*1.5%)</f>
        <v>0</v>
      </c>
      <c r="D26" s="57">
        <v>14046.05</v>
      </c>
      <c r="E26" s="57">
        <f>B26-D26</f>
        <v>-14046.05</v>
      </c>
      <c r="F26" s="57">
        <v>0</v>
      </c>
      <c r="G26" s="57">
        <f>SUM(E26*3.5%)</f>
        <v>-491.61</v>
      </c>
      <c r="H26" s="57">
        <f>SUM(C26+G26)</f>
        <v>-491.61</v>
      </c>
      <c r="I26" s="3">
        <v>0</v>
      </c>
      <c r="J26" s="57">
        <f>SUM(H26*I26)</f>
        <v>0</v>
      </c>
    </row>
    <row r="27" spans="1:10" s="10" customFormat="1" hidden="1" x14ac:dyDescent="0.25">
      <c r="A27" s="146" t="s">
        <v>76</v>
      </c>
      <c r="B27" s="137"/>
      <c r="C27" s="57">
        <f>B27*1.5%</f>
        <v>0</v>
      </c>
      <c r="D27" s="57" t="s">
        <v>2</v>
      </c>
      <c r="E27" s="31" t="s">
        <v>2</v>
      </c>
      <c r="F27" s="31"/>
      <c r="G27" s="31" t="s">
        <v>2</v>
      </c>
      <c r="H27" s="31" t="s">
        <v>2</v>
      </c>
      <c r="I27" s="3">
        <v>0</v>
      </c>
      <c r="J27" s="57">
        <f>C27*I27</f>
        <v>0</v>
      </c>
    </row>
    <row r="28" spans="1:10" s="10" customFormat="1" hidden="1" x14ac:dyDescent="0.25">
      <c r="A28" s="146"/>
      <c r="B28" s="137"/>
      <c r="C28" s="57"/>
      <c r="D28" s="57"/>
      <c r="E28" s="31"/>
      <c r="F28" s="31"/>
      <c r="G28" s="31"/>
      <c r="H28" s="31"/>
      <c r="I28" s="3"/>
      <c r="J28" s="57"/>
    </row>
    <row r="29" spans="1:10" s="10" customFormat="1" hidden="1" x14ac:dyDescent="0.25">
      <c r="A29" s="146" t="s">
        <v>77</v>
      </c>
      <c r="B29" s="137"/>
      <c r="C29" s="57">
        <f>SUM(B29*1%)</f>
        <v>0</v>
      </c>
      <c r="D29" s="57"/>
      <c r="E29" s="31"/>
      <c r="F29" s="31"/>
      <c r="G29" s="31"/>
      <c r="H29" s="4">
        <v>0</v>
      </c>
      <c r="I29" s="3">
        <v>0</v>
      </c>
      <c r="J29" s="57">
        <f>SUM(C29*I29)</f>
        <v>0</v>
      </c>
    </row>
    <row r="30" spans="1:10" s="10" customFormat="1" hidden="1" x14ac:dyDescent="0.25">
      <c r="A30" s="146" t="s">
        <v>78</v>
      </c>
      <c r="B30" s="137"/>
      <c r="C30" s="57"/>
      <c r="D30" s="57"/>
      <c r="E30" s="31"/>
      <c r="F30" s="31"/>
      <c r="G30" s="31"/>
      <c r="H30" s="31"/>
      <c r="I30" s="3"/>
      <c r="J30" s="57"/>
    </row>
    <row r="31" spans="1:10" s="10" customFormat="1" x14ac:dyDescent="0.25">
      <c r="A31" s="31"/>
      <c r="B31" s="137"/>
      <c r="C31" s="57"/>
      <c r="D31" s="57"/>
      <c r="E31" s="31"/>
      <c r="F31" s="31"/>
      <c r="G31" s="31"/>
      <c r="H31" s="31"/>
      <c r="I31" s="151"/>
      <c r="J31" s="152">
        <f>SUM(J21:J24)</f>
        <v>343.68</v>
      </c>
    </row>
    <row r="32" spans="1:10" s="10" customFormat="1" x14ac:dyDescent="0.25">
      <c r="A32" s="146" t="s">
        <v>91</v>
      </c>
      <c r="B32" s="137"/>
      <c r="C32" s="57"/>
      <c r="D32" s="57"/>
      <c r="E32" s="31"/>
      <c r="F32" s="31"/>
      <c r="G32" s="31"/>
      <c r="H32" s="31"/>
      <c r="I32" s="3"/>
      <c r="J32" s="57">
        <v>1232.48</v>
      </c>
    </row>
    <row r="33" spans="1:10" s="10" customFormat="1" x14ac:dyDescent="0.25">
      <c r="A33" s="153" t="s">
        <v>92</v>
      </c>
      <c r="B33" s="137"/>
      <c r="C33" s="57"/>
      <c r="D33" s="57"/>
      <c r="E33" s="31"/>
      <c r="F33" s="31"/>
      <c r="G33" s="31"/>
      <c r="H33" s="31"/>
      <c r="I33" s="154">
        <f>SUM(I21+I23)</f>
        <v>0.13139999999999999</v>
      </c>
      <c r="J33" s="155">
        <f>J31-J32</f>
        <v>-888.8</v>
      </c>
    </row>
    <row r="34" spans="1:10" s="10" customFormat="1" ht="12.75" x14ac:dyDescent="0.2">
      <c r="A34" s="123"/>
      <c r="B34" s="124"/>
      <c r="C34" s="125"/>
      <c r="D34" s="125"/>
      <c r="E34" s="126"/>
      <c r="F34" s="115"/>
      <c r="G34" s="115"/>
      <c r="H34" s="115"/>
      <c r="I34" s="127"/>
      <c r="J34" s="128"/>
    </row>
    <row r="35" spans="1:10" s="10" customFormat="1" ht="12.75" x14ac:dyDescent="0.2">
      <c r="A35" s="129"/>
      <c r="B35" s="130"/>
      <c r="C35" s="128"/>
      <c r="D35" s="128"/>
      <c r="E35" s="115"/>
      <c r="F35" s="115"/>
      <c r="G35" s="115"/>
      <c r="H35" s="115"/>
      <c r="I35" s="127"/>
      <c r="J35" s="128"/>
    </row>
  </sheetData>
  <mergeCells count="1">
    <mergeCell ref="A1:J1"/>
  </mergeCells>
  <pageMargins left="0.7" right="0.7" top="0.75" bottom="0.75" header="0.3" footer="0.3"/>
  <pageSetup paperSize="9" orientation="landscape" r:id="rId1"/>
  <headerFooter>
    <oddHeader>&amp;RPart-time Template:  Tutor Arrears Sheet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H24" sqref="H24"/>
    </sheetView>
  </sheetViews>
  <sheetFormatPr defaultRowHeight="15" x14ac:dyDescent="0.25"/>
  <cols>
    <col min="1" max="1" width="18.140625" style="21" customWidth="1"/>
    <col min="2" max="2" width="14" style="21" customWidth="1"/>
    <col min="3" max="3" width="9.140625" style="21"/>
  </cols>
  <sheetData>
    <row r="1" spans="1:3" ht="18.75" x14ac:dyDescent="0.3">
      <c r="A1" s="16" t="s">
        <v>98</v>
      </c>
      <c r="B1" s="116"/>
      <c r="C1" s="116"/>
    </row>
    <row r="3" spans="1:3" x14ac:dyDescent="0.25">
      <c r="A3" s="146" t="s">
        <v>64</v>
      </c>
      <c r="B3" s="57">
        <v>14930.19</v>
      </c>
    </row>
    <row r="4" spans="1:3" x14ac:dyDescent="0.25">
      <c r="A4" s="146" t="s">
        <v>65</v>
      </c>
      <c r="B4" s="57">
        <v>16068</v>
      </c>
    </row>
    <row r="5" spans="1:3" x14ac:dyDescent="0.25">
      <c r="A5" s="146" t="s">
        <v>66</v>
      </c>
      <c r="B5" s="57">
        <v>17111.560000000001</v>
      </c>
    </row>
    <row r="6" spans="1:3" x14ac:dyDescent="0.25">
      <c r="A6" s="146" t="s">
        <v>67</v>
      </c>
      <c r="B6" s="57">
        <v>18294.28</v>
      </c>
    </row>
    <row r="7" spans="1:3" x14ac:dyDescent="0.25">
      <c r="A7" s="146" t="s">
        <v>68</v>
      </c>
      <c r="B7" s="57">
        <v>19685.8</v>
      </c>
    </row>
    <row r="8" spans="1:3" x14ac:dyDescent="0.25">
      <c r="A8" s="146" t="s">
        <v>69</v>
      </c>
      <c r="B8" s="57">
        <v>21285.96</v>
      </c>
    </row>
    <row r="9" spans="1:3" x14ac:dyDescent="0.25">
      <c r="A9" s="146" t="s">
        <v>70</v>
      </c>
      <c r="B9" s="57">
        <v>22816.6</v>
      </c>
    </row>
    <row r="10" spans="1:3" x14ac:dyDescent="0.25">
      <c r="A10" s="146" t="s">
        <v>71</v>
      </c>
      <c r="B10" s="57">
        <v>23790.6</v>
      </c>
    </row>
    <row r="11" spans="1:3" x14ac:dyDescent="0.25">
      <c r="A11" s="146" t="s">
        <v>72</v>
      </c>
      <c r="B11" s="57">
        <v>24034.11</v>
      </c>
    </row>
    <row r="12" spans="1:3" x14ac:dyDescent="0.25">
      <c r="A12" s="146" t="s">
        <v>73</v>
      </c>
      <c r="B12" s="57">
        <v>24034.11</v>
      </c>
    </row>
    <row r="13" spans="1:3" x14ac:dyDescent="0.25">
      <c r="A13" s="146" t="s">
        <v>74</v>
      </c>
      <c r="B13" s="57">
        <v>24034.11</v>
      </c>
    </row>
    <row r="14" spans="1:3" x14ac:dyDescent="0.25">
      <c r="A14" s="146" t="s">
        <v>88</v>
      </c>
      <c r="B14" s="57">
        <v>24034.11</v>
      </c>
    </row>
    <row r="15" spans="1:3" x14ac:dyDescent="0.25">
      <c r="A15" s="146" t="s">
        <v>87</v>
      </c>
      <c r="B15" s="57">
        <v>24034.11</v>
      </c>
    </row>
    <row r="16" spans="1:3" x14ac:dyDescent="0.25">
      <c r="A16" s="146" t="s">
        <v>94</v>
      </c>
      <c r="B16" s="57">
        <v>24034.11</v>
      </c>
    </row>
    <row r="17" spans="1:2" x14ac:dyDescent="0.25">
      <c r="A17" s="146" t="s">
        <v>95</v>
      </c>
      <c r="B17" s="57">
        <v>24242.57</v>
      </c>
    </row>
  </sheetData>
  <pageMargins left="0.70866141732283472" right="0.70866141732283472" top="0.74803149606299213" bottom="0.74803149606299213" header="0.31496062992125984" footer="0.31496062992125984"/>
  <pageSetup paperSize="9" orientation="portrait" r:id="rId1"/>
  <headerFooter>
    <oddHeader>&amp;RPart-time Template:  Tutor SCP Rates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Tutor Benefit Statement</vt:lpstr>
      <vt:lpstr>General Notes on spreadsheets</vt:lpstr>
      <vt:lpstr>Arrears Sheet</vt:lpstr>
      <vt:lpstr>SPC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2012-11-16T14:31:26Z</cp:lastPrinted>
  <dcterms:created xsi:type="dcterms:W3CDTF">2006-09-16T00:00:00Z</dcterms:created>
  <dcterms:modified xsi:type="dcterms:W3CDTF">2016-06-30T10:07:19Z</dcterms:modified>
</cp:coreProperties>
</file>